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V Gangtok\Desktop\ANNUAL ACCOUNT KV GANGTOK 2023-24\"/>
    </mc:Choice>
  </mc:AlternateContent>
  <bookViews>
    <workbookView xWindow="-15" yWindow="-15" windowWidth="10245" windowHeight="8160" tabRatio="879" activeTab="4"/>
  </bookViews>
  <sheets>
    <sheet name="COVER" sheetId="55" r:id="rId1"/>
    <sheet name="INDEX" sheetId="56" r:id="rId2"/>
    <sheet name="BS" sheetId="16" r:id="rId3"/>
    <sheet name="I&amp;E" sheetId="8" r:id="rId4"/>
    <sheet name="RECEIPTS" sheetId="87" r:id="rId5"/>
    <sheet name="PAYMENTS" sheetId="86" r:id="rId6"/>
    <sheet name="R&amp;P Specific" sheetId="131" r:id="rId7"/>
    <sheet name="R-SF-Pro" sheetId="90" r:id="rId8"/>
    <sheet name="R-VVN-Pro" sheetId="91" r:id="rId9"/>
    <sheet name="R-Pkv-Pro" sheetId="92" r:id="rId10"/>
    <sheet name="P-SF-Pro" sheetId="94" r:id="rId11"/>
    <sheet name="P-VVN-Pro" sheetId="95" r:id="rId12"/>
    <sheet name="P-Pkv-Pro" sheetId="96" r:id="rId13"/>
    <sheet name="S-1" sheetId="9" r:id="rId14"/>
    <sheet name="S-2" sheetId="10" r:id="rId15"/>
    <sheet name="ANNEX-1SCH -2" sheetId="78" r:id="rId16"/>
    <sheet name="2A" sheetId="11" r:id="rId17"/>
    <sheet name="S3-SF" sheetId="99" r:id="rId18"/>
    <sheet name="S3-VVN" sheetId="102" r:id="rId19"/>
    <sheet name="S3-Pkv" sheetId="101" r:id="rId20"/>
    <sheet name="S3-CCA" sheetId="103" r:id="rId21"/>
    <sheet name="S3-Sp." sheetId="104" r:id="rId22"/>
    <sheet name="S-3" sheetId="12" r:id="rId23"/>
    <sheet name="S- 3 A" sheetId="69" r:id="rId24"/>
    <sheet name="S-4" sheetId="13" r:id="rId25"/>
    <sheet name="S4-A" sheetId="70" r:id="rId26"/>
    <sheet name="S4-B" sheetId="72" r:id="rId27"/>
    <sheet name="S4-E" sheetId="71" r:id="rId28"/>
    <sheet name="S4-F" sheetId="73" r:id="rId29"/>
    <sheet name="S4-x" sheetId="83" r:id="rId30"/>
    <sheet name="S-7" sheetId="14" r:id="rId31"/>
    <sheet name="S8-SF" sheetId="105" r:id="rId32"/>
    <sheet name="S8-VVN" sheetId="114" r:id="rId33"/>
    <sheet name="S8-Pkv" sheetId="115" r:id="rId34"/>
    <sheet name="S8-CCA" sheetId="116" r:id="rId35"/>
    <sheet name="S8-Sp." sheetId="117" r:id="rId36"/>
    <sheet name="S  8" sheetId="15" r:id="rId37"/>
    <sheet name="SCH-9 &amp; 10 " sheetId="84" r:id="rId38"/>
    <sheet name="ANNEXURE S-10" sheetId="88" r:id="rId39"/>
    <sheet name="SCH 12 &amp;13 &amp; 14" sheetId="85" r:id="rId40"/>
    <sheet name="SC-15" sheetId="4" r:id="rId41"/>
    <sheet name="ANNEX-1 SCH-15" sheetId="77" r:id="rId42"/>
    <sheet name="ANNEX -2 SCH-15" sheetId="76" r:id="rId43"/>
    <sheet name="SCH-16 &amp; 17" sheetId="5" r:id="rId44"/>
    <sheet name="SCH-18 &amp;19 &amp; 22" sheetId="80" r:id="rId45"/>
    <sheet name="S-23" sheetId="123" r:id="rId46"/>
    <sheet name="S-24" sheetId="124" r:id="rId47"/>
    <sheet name="FORM-A" sheetId="35" r:id="rId48"/>
    <sheet name="FORM-B" sheetId="20" r:id="rId49"/>
    <sheet name="Form-C" sheetId="126" r:id="rId50"/>
    <sheet name="Form-D" sheetId="129" r:id="rId51"/>
    <sheet name="FORM-K" sheetId="144" r:id="rId52"/>
    <sheet name="Lists" sheetId="143" state="hidden" r:id="rId53"/>
  </sheets>
  <definedNames>
    <definedName name="ADVANCE_GROUP">Lists!$A$25:$A$31</definedName>
    <definedName name="Advances_to_Employess_Non_Interest_Bearing">Lists!$B$25:$B$29</definedName>
    <definedName name="CURRENT_LIABILITY">Lists!$B$2:$B$15</definedName>
    <definedName name="FUND_TYPE">Lists!$E$2:$E$6</definedName>
    <definedName name="Interest_Accrued">Lists!$G$25:$G$27</definedName>
    <definedName name="LIABILITY_GROUP">Lists!$A$2:$A$5</definedName>
    <definedName name="Long_Term_Advances_to_Employees_Interest_Bearing">Lists!$C$25:$C$27</definedName>
    <definedName name="Other_Advance">Lists!$D$25:$D$32</definedName>
    <definedName name="Other_Current_Assets_receivable">Lists!$H$25:$H$26</definedName>
    <definedName name="Prepaid_Expenses">Lists!$F$25</definedName>
    <definedName name="_xlnm.Print_Area" localSheetId="16">'2A'!$A$1:$D$39</definedName>
    <definedName name="_xlnm.Print_Area" localSheetId="41">'ANNEX-1 SCH-15'!$A$1:$H$41</definedName>
    <definedName name="_xlnm.Print_Area" localSheetId="2">BS!$A$1:$K$29</definedName>
    <definedName name="_xlnm.Print_Area" localSheetId="47">'FORM-A'!$A$1:$G$118</definedName>
    <definedName name="_xlnm.Print_Area" localSheetId="51">'FORM-K'!$A$1:$O$26</definedName>
    <definedName name="_xlnm.Print_Area" localSheetId="3">'I&amp;E'!$A$1:$E$29</definedName>
    <definedName name="_xlnm.Print_Area" localSheetId="1">INDEX!$A$1:$C$46</definedName>
    <definedName name="_xlnm.Print_Area" localSheetId="5">PAYMENTS!$A$1:$K$178</definedName>
    <definedName name="_xlnm.Print_Area" localSheetId="10">'P-SF-Pro'!$A$1:$H$124</definedName>
    <definedName name="_xlnm.Print_Area" localSheetId="6">'R&amp;P Specific'!$A$1:$I$99</definedName>
    <definedName name="_xlnm.Print_Area" localSheetId="4">RECEIPTS!$A$1:$I$99</definedName>
    <definedName name="_xlnm.Print_Area" localSheetId="7">'R-SF-Pro'!$A$1:$H$35</definedName>
    <definedName name="_xlnm.Print_Area" localSheetId="36">'S  8'!$A$1:$I$37</definedName>
    <definedName name="_xlnm.Print_Area" localSheetId="23">'S- 3 A'!$A$1:$J$24</definedName>
    <definedName name="_xlnm.Print_Area" localSheetId="13">'S-1'!$A$1:$D$16</definedName>
    <definedName name="_xlnm.Print_Area" localSheetId="14">'S-2'!$A$1:$D$43</definedName>
    <definedName name="_xlnm.Print_Area" localSheetId="45">'S-23'!$A$1:$D$26</definedName>
    <definedName name="_xlnm.Print_Area" localSheetId="22">'S-3'!$A$1:$I$38</definedName>
    <definedName name="_xlnm.Print_Area" localSheetId="20">'S3-CCA'!$A$1:$F$38</definedName>
    <definedName name="_xlnm.Print_Area" localSheetId="19">'S3-Pkv'!$A$1:$F$38</definedName>
    <definedName name="_xlnm.Print_Area" localSheetId="17">'S3-SF'!$A$1:$F$39</definedName>
    <definedName name="_xlnm.Print_Area" localSheetId="21">'S3-Sp.'!$A$1:$F$38</definedName>
    <definedName name="_xlnm.Print_Area" localSheetId="18">'S3-VVN'!$A$1:$F$38</definedName>
    <definedName name="_xlnm.Print_Area" localSheetId="24">'S-4'!$A$1:$J$47</definedName>
    <definedName name="_xlnm.Print_Area" localSheetId="25">'S4-A'!$A$1:$J$45</definedName>
    <definedName name="_xlnm.Print_Area" localSheetId="26">'S4-B'!$A$1:$J$45</definedName>
    <definedName name="_xlnm.Print_Area" localSheetId="27">'S4-E'!$A$1:$J$45</definedName>
    <definedName name="_xlnm.Print_Area" localSheetId="28">'S4-F'!$A$1:$J$45</definedName>
    <definedName name="_xlnm.Print_Area" localSheetId="29">'S4-x'!$A$1:$J$45</definedName>
    <definedName name="_xlnm.Print_Area" localSheetId="30">'S-7'!$A$1:$I$16</definedName>
    <definedName name="_xlnm.Print_Area" localSheetId="34">'S8-CCA'!$A$1:$F$40</definedName>
    <definedName name="_xlnm.Print_Area" localSheetId="31">'S8-SF'!$A$1:$F$40</definedName>
    <definedName name="_xlnm.Print_Area" localSheetId="32">'S8-VVN'!$A$1:$F$40</definedName>
    <definedName name="_xlnm.Print_Area" localSheetId="40">'SC-15'!$A$1:$H$41</definedName>
    <definedName name="_xlnm.Print_Area" localSheetId="39">'SCH 12 &amp;13 &amp; 14'!$A$1:$D$28</definedName>
    <definedName name="_xlnm.Print_Area" localSheetId="43">'SCH-16 &amp; 17'!$A$1:$H$46</definedName>
    <definedName name="_xlnm.Print_Area" localSheetId="44">'SCH-18 &amp;19 &amp; 22'!$A$1:$H$33</definedName>
    <definedName name="_xlnm.Print_Area" localSheetId="37">'SCH-9 &amp; 10 '!$A$1:$D$39</definedName>
    <definedName name="_xlnm.Print_Titles" localSheetId="5">PAYMENTS!$3:$5</definedName>
    <definedName name="_xlnm.Print_Titles" localSheetId="12">'P-Pkv-Pro'!$7:$10</definedName>
    <definedName name="_xlnm.Print_Titles" localSheetId="10">'P-SF-Pro'!$7:$10</definedName>
    <definedName name="_xlnm.Print_Titles" localSheetId="11">'P-VVN-Pro'!$7:$10</definedName>
    <definedName name="_xlnm.Print_Titles" localSheetId="4">RECEIPTS!$3:$5</definedName>
    <definedName name="PROVISION">Lists!$D$2:$D$5</definedName>
    <definedName name="RECEIPT_IN_ADVANCE">Lists!$C$2:$C$3</definedName>
    <definedName name="Security_Deposit">Lists!$E$25:$E$26</definedName>
  </definedNames>
  <calcPr calcId="152511"/>
  <fileRecoveryPr autoRecover="0"/>
</workbook>
</file>

<file path=xl/calcChain.xml><?xml version="1.0" encoding="utf-8"?>
<calcChain xmlns="http://schemas.openxmlformats.org/spreadsheetml/2006/main">
  <c r="C22" i="86" l="1"/>
  <c r="C14" i="86"/>
  <c r="E158" i="86"/>
  <c r="F65" i="86"/>
  <c r="F52" i="86"/>
  <c r="F88" i="86"/>
  <c r="F54" i="86"/>
  <c r="C7" i="86"/>
  <c r="C19" i="86"/>
  <c r="F37" i="86"/>
  <c r="D73" i="87"/>
  <c r="F136" i="86"/>
  <c r="D36" i="87"/>
  <c r="D37" i="87"/>
  <c r="C8" i="86"/>
  <c r="C95" i="87"/>
  <c r="C19" i="87"/>
  <c r="D38" i="129" l="1"/>
  <c r="E9" i="72"/>
  <c r="C10" i="9" l="1"/>
  <c r="C17" i="10"/>
  <c r="F12" i="104"/>
  <c r="F12" i="103"/>
  <c r="D13" i="103"/>
  <c r="F13" i="103" s="1"/>
  <c r="D13" i="101"/>
  <c r="F13" i="101" s="1"/>
  <c r="C15" i="10"/>
  <c r="D13" i="99"/>
  <c r="F13" i="99" s="1"/>
  <c r="D13" i="102"/>
  <c r="F13" i="102" s="1"/>
  <c r="H21" i="78"/>
  <c r="C12" i="95" l="1"/>
  <c r="E21" i="8"/>
  <c r="E10" i="72" l="1"/>
  <c r="E11" i="72"/>
  <c r="E12" i="72"/>
  <c r="E13" i="72"/>
  <c r="E14" i="72"/>
  <c r="E15" i="72"/>
  <c r="E16" i="72"/>
  <c r="E17" i="72"/>
  <c r="E18" i="72"/>
  <c r="E8" i="72"/>
  <c r="D20" i="70" l="1"/>
  <c r="D20" i="71"/>
  <c r="G33" i="77" l="1"/>
  <c r="G33" i="76"/>
  <c r="D33" i="4"/>
  <c r="E33" i="4"/>
  <c r="C39" i="96"/>
  <c r="H39" i="96" s="1"/>
  <c r="F33" i="4" s="1"/>
  <c r="E34" i="86"/>
  <c r="C39" i="94" s="1"/>
  <c r="H39" i="94" s="1"/>
  <c r="C33" i="4" s="1"/>
  <c r="G33" i="4" s="1"/>
  <c r="J34" i="86" l="1"/>
  <c r="E8" i="86"/>
  <c r="E9" i="86"/>
  <c r="E10" i="86"/>
  <c r="E11" i="86"/>
  <c r="E12" i="86"/>
  <c r="E13" i="86"/>
  <c r="E14" i="86"/>
  <c r="E15" i="86"/>
  <c r="E16" i="86"/>
  <c r="E17" i="86"/>
  <c r="E18" i="86"/>
  <c r="E19" i="86"/>
  <c r="E20" i="86"/>
  <c r="E21" i="86"/>
  <c r="E22" i="86"/>
  <c r="E23" i="86"/>
  <c r="E24" i="86"/>
  <c r="E25" i="86"/>
  <c r="E26" i="86"/>
  <c r="E27" i="86"/>
  <c r="E28" i="86"/>
  <c r="E29" i="86"/>
  <c r="E30" i="86"/>
  <c r="E31" i="86"/>
  <c r="E32" i="86"/>
  <c r="E33" i="86"/>
  <c r="E35" i="86"/>
  <c r="E36" i="86"/>
  <c r="E37" i="86"/>
  <c r="E38" i="86"/>
  <c r="E39" i="86"/>
  <c r="E40" i="86"/>
  <c r="E7" i="86"/>
  <c r="L22" i="13"/>
  <c r="L8" i="13"/>
  <c r="L9" i="13"/>
  <c r="L10" i="13"/>
  <c r="L11" i="13"/>
  <c r="L12" i="13"/>
  <c r="L13" i="13"/>
  <c r="L14" i="13"/>
  <c r="L15" i="13"/>
  <c r="L16" i="13"/>
  <c r="L17" i="13"/>
  <c r="L18" i="13"/>
  <c r="L7" i="13"/>
  <c r="E45" i="13"/>
  <c r="C45" i="13"/>
  <c r="C31" i="13"/>
  <c r="E31" i="13"/>
  <c r="C32" i="13"/>
  <c r="C33" i="13"/>
  <c r="C34" i="13"/>
  <c r="C35" i="13"/>
  <c r="C36" i="13"/>
  <c r="C37" i="13"/>
  <c r="C38" i="13"/>
  <c r="C39" i="13"/>
  <c r="C40" i="13"/>
  <c r="C41" i="13"/>
  <c r="E30" i="13"/>
  <c r="D30" i="13"/>
  <c r="C30" i="13"/>
  <c r="E20" i="13"/>
  <c r="C20" i="13"/>
  <c r="C22" i="13"/>
  <c r="C8" i="13"/>
  <c r="C9" i="13"/>
  <c r="C10" i="13"/>
  <c r="C11" i="13"/>
  <c r="C12" i="13"/>
  <c r="C13" i="13"/>
  <c r="C14" i="13"/>
  <c r="C15" i="13"/>
  <c r="C16" i="13"/>
  <c r="C17" i="13"/>
  <c r="C18" i="13"/>
  <c r="E7" i="13"/>
  <c r="C7" i="13"/>
  <c r="L23" i="73"/>
  <c r="L23" i="71"/>
  <c r="L23" i="72"/>
  <c r="L23" i="70"/>
  <c r="L23" i="13" l="1"/>
  <c r="G28" i="77" l="1"/>
  <c r="G29" i="77"/>
  <c r="G30" i="77"/>
  <c r="G31" i="77"/>
  <c r="G32" i="77"/>
  <c r="G34" i="77"/>
  <c r="G35" i="77"/>
  <c r="G36" i="77"/>
  <c r="G37" i="77"/>
  <c r="G38" i="77"/>
  <c r="G39" i="77"/>
  <c r="G27" i="76"/>
  <c r="G28" i="76"/>
  <c r="G29" i="76"/>
  <c r="G30" i="76"/>
  <c r="G31" i="76"/>
  <c r="G32" i="76"/>
  <c r="G34" i="76"/>
  <c r="G35" i="76"/>
  <c r="G36" i="76"/>
  <c r="G37" i="76"/>
  <c r="G38" i="76"/>
  <c r="G39" i="76"/>
  <c r="E31" i="4"/>
  <c r="E32" i="4"/>
  <c r="E34" i="4"/>
  <c r="E35" i="4"/>
  <c r="E36" i="4"/>
  <c r="E37" i="4"/>
  <c r="E38" i="4"/>
  <c r="E39" i="4"/>
  <c r="D31" i="4"/>
  <c r="D32" i="4"/>
  <c r="D34" i="4"/>
  <c r="D35" i="4"/>
  <c r="D36" i="4"/>
  <c r="D37" i="4"/>
  <c r="D38" i="4"/>
  <c r="D39" i="4"/>
  <c r="G46" i="94"/>
  <c r="F46" i="94"/>
  <c r="E46" i="94"/>
  <c r="D46" i="94"/>
  <c r="C40" i="94"/>
  <c r="H40" i="94" s="1"/>
  <c r="C34" i="4" s="1"/>
  <c r="C41" i="94"/>
  <c r="H41" i="94" s="1"/>
  <c r="C35" i="4" s="1"/>
  <c r="C42" i="94"/>
  <c r="H42" i="94" s="1"/>
  <c r="C36" i="4" s="1"/>
  <c r="C43" i="94"/>
  <c r="H43" i="94" s="1"/>
  <c r="C37" i="4" s="1"/>
  <c r="C44" i="94"/>
  <c r="H44" i="94" s="1"/>
  <c r="C38" i="4" s="1"/>
  <c r="C45" i="94"/>
  <c r="H45" i="94" s="1"/>
  <c r="C39" i="4" s="1"/>
  <c r="H12" i="95"/>
  <c r="C6" i="78" s="1"/>
  <c r="C37" i="96"/>
  <c r="H37" i="96" s="1"/>
  <c r="F31" i="4" s="1"/>
  <c r="C38" i="96"/>
  <c r="H38" i="96" s="1"/>
  <c r="F32" i="4" s="1"/>
  <c r="C40" i="96"/>
  <c r="H40" i="96" s="1"/>
  <c r="F34" i="4" s="1"/>
  <c r="C41" i="96"/>
  <c r="H41" i="96" s="1"/>
  <c r="F35" i="4" s="1"/>
  <c r="C42" i="96"/>
  <c r="H42" i="96" s="1"/>
  <c r="F36" i="4" s="1"/>
  <c r="C43" i="96"/>
  <c r="H43" i="96" s="1"/>
  <c r="F37" i="4" s="1"/>
  <c r="C44" i="96"/>
  <c r="H44" i="96" s="1"/>
  <c r="F38" i="4" s="1"/>
  <c r="C45" i="96"/>
  <c r="H45" i="96" s="1"/>
  <c r="F39" i="4" s="1"/>
  <c r="F41" i="86"/>
  <c r="G41" i="86"/>
  <c r="H41" i="86"/>
  <c r="I41" i="86"/>
  <c r="K41" i="86"/>
  <c r="E41" i="86"/>
  <c r="J30" i="86"/>
  <c r="J31" i="86"/>
  <c r="J32" i="86"/>
  <c r="J33" i="86"/>
  <c r="J35" i="86"/>
  <c r="J36" i="86"/>
  <c r="J37" i="86"/>
  <c r="J38" i="86"/>
  <c r="J39" i="86"/>
  <c r="J40" i="86"/>
  <c r="G38" i="4" l="1"/>
  <c r="G39" i="4"/>
  <c r="G37" i="4"/>
  <c r="G36" i="4"/>
  <c r="G35" i="4"/>
  <c r="G34" i="4"/>
  <c r="A1" i="144" l="1"/>
  <c r="A1" i="56" l="1"/>
  <c r="C19" i="70" l="1"/>
  <c r="J8" i="88"/>
  <c r="J10" i="88" s="1"/>
  <c r="J12" i="88" s="1"/>
  <c r="I29" i="87"/>
  <c r="B6" i="126" l="1"/>
  <c r="A82" i="35" l="1"/>
  <c r="A43" i="35"/>
  <c r="D106" i="35"/>
  <c r="D67" i="35"/>
  <c r="E38" i="16"/>
  <c r="E39" i="16"/>
  <c r="H54" i="87" l="1"/>
  <c r="H62" i="131" l="1"/>
  <c r="H112" i="86" s="1"/>
  <c r="H63" i="131"/>
  <c r="H113" i="86" s="1"/>
  <c r="C11" i="14"/>
  <c r="C84" i="95"/>
  <c r="H84" i="95" s="1"/>
  <c r="D22" i="72" s="1"/>
  <c r="F118" i="86"/>
  <c r="C54" i="95"/>
  <c r="H54" i="95" s="1"/>
  <c r="G9" i="78" s="1"/>
  <c r="C32" i="95"/>
  <c r="H32" i="95" s="1"/>
  <c r="C26" i="78" s="1"/>
  <c r="J59" i="86"/>
  <c r="D96" i="87"/>
  <c r="D11" i="87"/>
  <c r="D36" i="10" s="1"/>
  <c r="E169" i="86"/>
  <c r="E159" i="86"/>
  <c r="E77" i="86"/>
  <c r="J17" i="86"/>
  <c r="C96" i="87"/>
  <c r="C24" i="84"/>
  <c r="C23" i="84"/>
  <c r="H22" i="87"/>
  <c r="C21" i="84"/>
  <c r="D22" i="71"/>
  <c r="C117" i="96"/>
  <c r="H117" i="96" s="1"/>
  <c r="C117" i="94"/>
  <c r="H117" i="94" s="1"/>
  <c r="D22" i="70" s="1"/>
  <c r="E32" i="72"/>
  <c r="C12" i="94"/>
  <c r="C34" i="104"/>
  <c r="E8" i="73"/>
  <c r="I6" i="69"/>
  <c r="C76" i="87"/>
  <c r="E6" i="88"/>
  <c r="F6" i="88"/>
  <c r="G6" i="88"/>
  <c r="H6" i="88"/>
  <c r="E19" i="69"/>
  <c r="F19" i="69"/>
  <c r="G19" i="69"/>
  <c r="H19" i="69"/>
  <c r="D19" i="69"/>
  <c r="E13" i="69"/>
  <c r="E9" i="88" s="1"/>
  <c r="F13" i="69"/>
  <c r="F9" i="88" s="1"/>
  <c r="G13" i="69"/>
  <c r="G9" i="88" s="1"/>
  <c r="H13" i="69"/>
  <c r="H9" i="88" s="1"/>
  <c r="D13" i="69"/>
  <c r="I12" i="69"/>
  <c r="E10" i="69"/>
  <c r="F10" i="69"/>
  <c r="G10" i="69"/>
  <c r="H10" i="69"/>
  <c r="D10" i="69"/>
  <c r="I31" i="131"/>
  <c r="G31" i="131"/>
  <c r="F31" i="131"/>
  <c r="E31" i="131"/>
  <c r="D31" i="131"/>
  <c r="C31" i="131"/>
  <c r="H30" i="131"/>
  <c r="F79" i="87" s="1"/>
  <c r="H29" i="131"/>
  <c r="F78" i="87" s="1"/>
  <c r="H78" i="87" s="1"/>
  <c r="I92" i="131"/>
  <c r="G92" i="131"/>
  <c r="E92" i="131"/>
  <c r="D92" i="131"/>
  <c r="C92" i="131"/>
  <c r="H91" i="131"/>
  <c r="H174" i="86" s="1"/>
  <c r="H89" i="131"/>
  <c r="H172" i="86" s="1"/>
  <c r="F11" i="14" s="1"/>
  <c r="H88" i="131"/>
  <c r="I86" i="131"/>
  <c r="G86" i="131"/>
  <c r="E86" i="131"/>
  <c r="D86" i="131"/>
  <c r="C86" i="131"/>
  <c r="H85" i="131"/>
  <c r="H165" i="86" s="1"/>
  <c r="I83" i="131"/>
  <c r="G83" i="131"/>
  <c r="E83" i="131"/>
  <c r="D83" i="131"/>
  <c r="C83" i="131"/>
  <c r="H82" i="131"/>
  <c r="H158" i="86" s="1"/>
  <c r="H81" i="131"/>
  <c r="H149" i="86" s="1"/>
  <c r="J149" i="86" s="1"/>
  <c r="H80" i="131"/>
  <c r="H148" i="86" s="1"/>
  <c r="J148" i="86" s="1"/>
  <c r="H79" i="131"/>
  <c r="H147" i="86" s="1"/>
  <c r="I77" i="131"/>
  <c r="G77" i="131"/>
  <c r="F77" i="131"/>
  <c r="E77" i="131"/>
  <c r="D77" i="131"/>
  <c r="C77" i="131"/>
  <c r="H76" i="131"/>
  <c r="H142" i="86" s="1"/>
  <c r="H75" i="131"/>
  <c r="H141" i="86" s="1"/>
  <c r="I73" i="131"/>
  <c r="G73" i="131"/>
  <c r="E73" i="131"/>
  <c r="D73" i="131"/>
  <c r="C73" i="131"/>
  <c r="H71" i="131"/>
  <c r="H135" i="86" s="1"/>
  <c r="H70" i="131"/>
  <c r="I68" i="131"/>
  <c r="G68" i="131"/>
  <c r="H18" i="69" s="1"/>
  <c r="E68" i="131"/>
  <c r="F18" i="69" s="1"/>
  <c r="F11" i="88" s="1"/>
  <c r="D68" i="131"/>
  <c r="E18" i="69" s="1"/>
  <c r="E11" i="88" s="1"/>
  <c r="C68" i="131"/>
  <c r="D18" i="69" s="1"/>
  <c r="H67" i="131"/>
  <c r="H117" i="86" s="1"/>
  <c r="H66" i="131"/>
  <c r="H116" i="86" s="1"/>
  <c r="H65" i="131"/>
  <c r="H115" i="86" s="1"/>
  <c r="H64" i="131"/>
  <c r="H114" i="86" s="1"/>
  <c r="H61" i="131"/>
  <c r="H111" i="86" s="1"/>
  <c r="H59" i="131"/>
  <c r="H109" i="86" s="1"/>
  <c r="D11" i="73" s="1"/>
  <c r="H58" i="131"/>
  <c r="H108" i="86" s="1"/>
  <c r="H57" i="131"/>
  <c r="H107" i="86" s="1"/>
  <c r="H56" i="131"/>
  <c r="H106" i="86" s="1"/>
  <c r="H55" i="131"/>
  <c r="H105" i="86" s="1"/>
  <c r="I53" i="131"/>
  <c r="G53" i="131"/>
  <c r="E53" i="131"/>
  <c r="D53" i="131"/>
  <c r="C53" i="131"/>
  <c r="H52" i="131"/>
  <c r="H102" i="86" s="1"/>
  <c r="H51" i="131"/>
  <c r="H101" i="86" s="1"/>
  <c r="H50" i="131"/>
  <c r="H100" i="86" s="1"/>
  <c r="H49" i="131"/>
  <c r="H99" i="86" s="1"/>
  <c r="H48" i="131"/>
  <c r="H98" i="86" s="1"/>
  <c r="H47" i="131"/>
  <c r="H97" i="86" s="1"/>
  <c r="H46" i="131"/>
  <c r="H96" i="86" s="1"/>
  <c r="I44" i="131"/>
  <c r="G44" i="131"/>
  <c r="E44" i="131"/>
  <c r="F16" i="69" s="1"/>
  <c r="D44" i="131"/>
  <c r="C44" i="131"/>
  <c r="D16" i="69" s="1"/>
  <c r="D13" i="88" s="1"/>
  <c r="H43" i="131"/>
  <c r="H93" i="86" s="1"/>
  <c r="I37" i="131"/>
  <c r="G37" i="131"/>
  <c r="E37" i="131"/>
  <c r="D37" i="131"/>
  <c r="C37" i="131"/>
  <c r="H36" i="131"/>
  <c r="F95" i="87" s="1"/>
  <c r="H35" i="131"/>
  <c r="F86" i="87" s="1"/>
  <c r="H86" i="87" s="1"/>
  <c r="H34" i="131"/>
  <c r="F85" i="87" s="1"/>
  <c r="H33" i="131"/>
  <c r="F84" i="87" s="1"/>
  <c r="I27" i="131"/>
  <c r="G27" i="131"/>
  <c r="E27" i="131"/>
  <c r="D27" i="131"/>
  <c r="C27" i="131"/>
  <c r="H26" i="131"/>
  <c r="F75" i="87" s="1"/>
  <c r="H25" i="131"/>
  <c r="F72" i="87" s="1"/>
  <c r="H24" i="131"/>
  <c r="F70" i="87" s="1"/>
  <c r="H70" i="87" s="1"/>
  <c r="I22" i="131"/>
  <c r="G22" i="131"/>
  <c r="F22" i="131"/>
  <c r="E22" i="131"/>
  <c r="D22" i="131"/>
  <c r="C22" i="131"/>
  <c r="H21" i="131"/>
  <c r="F53" i="87" s="1"/>
  <c r="H53" i="87" s="1"/>
  <c r="H20" i="131"/>
  <c r="F52" i="87" s="1"/>
  <c r="I18" i="131"/>
  <c r="G18" i="131"/>
  <c r="F18" i="131"/>
  <c r="E18" i="131"/>
  <c r="F11" i="69" s="1"/>
  <c r="D18" i="131"/>
  <c r="E11" i="69" s="1"/>
  <c r="C18" i="131"/>
  <c r="H17" i="131"/>
  <c r="F44" i="87" s="1"/>
  <c r="H16" i="131"/>
  <c r="I14" i="131"/>
  <c r="G14" i="131"/>
  <c r="E14" i="131"/>
  <c r="D14" i="131"/>
  <c r="C14" i="131"/>
  <c r="F14" i="131"/>
  <c r="I11" i="131"/>
  <c r="G11" i="131"/>
  <c r="F11" i="131"/>
  <c r="E11" i="131"/>
  <c r="D11" i="131"/>
  <c r="C11" i="131"/>
  <c r="H10" i="131"/>
  <c r="F10" i="87" s="1"/>
  <c r="H10" i="87" s="1"/>
  <c r="I7" i="14" s="1"/>
  <c r="H9" i="131"/>
  <c r="F9" i="87" s="1"/>
  <c r="H9" i="87" s="1"/>
  <c r="I10" i="14" s="1"/>
  <c r="H8" i="131"/>
  <c r="F8" i="87" s="1"/>
  <c r="H7" i="131"/>
  <c r="F7" i="87" s="1"/>
  <c r="A1" i="131"/>
  <c r="F73" i="131"/>
  <c r="H72" i="131"/>
  <c r="H138" i="86" s="1"/>
  <c r="J138" i="86" s="1"/>
  <c r="F53" i="131"/>
  <c r="F44" i="131"/>
  <c r="F86" i="131"/>
  <c r="H13" i="131"/>
  <c r="H14" i="131" s="1"/>
  <c r="F68" i="131"/>
  <c r="G18" i="69" s="1"/>
  <c r="G11" i="88" s="1"/>
  <c r="F37" i="131"/>
  <c r="F83" i="131"/>
  <c r="F92" i="131"/>
  <c r="H60" i="131"/>
  <c r="H110" i="86" s="1"/>
  <c r="H90" i="131"/>
  <c r="H173" i="86" s="1"/>
  <c r="F27" i="131"/>
  <c r="J14" i="88"/>
  <c r="D20" i="10"/>
  <c r="G96" i="87"/>
  <c r="C9" i="10"/>
  <c r="E11" i="87"/>
  <c r="G11" i="87"/>
  <c r="D33" i="11" s="1"/>
  <c r="I11" i="87"/>
  <c r="D41" i="5"/>
  <c r="I13" i="8"/>
  <c r="K175" i="86"/>
  <c r="C11" i="87"/>
  <c r="D8" i="71"/>
  <c r="D9" i="71"/>
  <c r="D10" i="71"/>
  <c r="D11" i="71"/>
  <c r="D12" i="71"/>
  <c r="D14" i="71"/>
  <c r="D15" i="71"/>
  <c r="D16" i="71"/>
  <c r="D17" i="71"/>
  <c r="D18" i="71"/>
  <c r="D7" i="71"/>
  <c r="E6" i="4"/>
  <c r="E7" i="4"/>
  <c r="E8" i="4"/>
  <c r="E9" i="4"/>
  <c r="E10" i="4"/>
  <c r="E11" i="4"/>
  <c r="E12" i="4"/>
  <c r="E13" i="4"/>
  <c r="E14" i="4"/>
  <c r="E15" i="4"/>
  <c r="E16" i="4"/>
  <c r="E17" i="4"/>
  <c r="E18" i="4"/>
  <c r="E19" i="4"/>
  <c r="E20" i="4"/>
  <c r="E21" i="4"/>
  <c r="E22" i="4"/>
  <c r="E23" i="4"/>
  <c r="E24" i="4"/>
  <c r="E25" i="4"/>
  <c r="E26" i="4"/>
  <c r="E27" i="4"/>
  <c r="E28" i="4"/>
  <c r="E29" i="4"/>
  <c r="E30" i="4"/>
  <c r="D7" i="4"/>
  <c r="D8" i="4"/>
  <c r="D9" i="4"/>
  <c r="D10" i="4"/>
  <c r="D11" i="4"/>
  <c r="D12" i="4"/>
  <c r="D13" i="4"/>
  <c r="D14" i="4"/>
  <c r="D15" i="4"/>
  <c r="D16" i="4"/>
  <c r="D17" i="4"/>
  <c r="D18" i="4"/>
  <c r="D19" i="4"/>
  <c r="D20" i="4"/>
  <c r="D21" i="4"/>
  <c r="D22" i="4"/>
  <c r="D23" i="4"/>
  <c r="D24" i="4"/>
  <c r="D25" i="4"/>
  <c r="D26" i="4"/>
  <c r="D27" i="4"/>
  <c r="D28" i="4"/>
  <c r="D29" i="4"/>
  <c r="D30" i="4"/>
  <c r="D6" i="4"/>
  <c r="D29" i="5"/>
  <c r="D30" i="5"/>
  <c r="D31" i="5"/>
  <c r="D32" i="5"/>
  <c r="D33" i="5"/>
  <c r="D34" i="5"/>
  <c r="D35" i="5"/>
  <c r="D36" i="5"/>
  <c r="D37" i="5"/>
  <c r="D38" i="5"/>
  <c r="D39" i="5"/>
  <c r="D40" i="5"/>
  <c r="D28" i="5"/>
  <c r="D7" i="5"/>
  <c r="D8" i="5"/>
  <c r="D9" i="5"/>
  <c r="D10" i="5"/>
  <c r="D11" i="5"/>
  <c r="D12" i="5"/>
  <c r="D13" i="5"/>
  <c r="D14" i="5"/>
  <c r="D15" i="5"/>
  <c r="D16" i="5"/>
  <c r="D17" i="5"/>
  <c r="D18" i="5"/>
  <c r="D19" i="5"/>
  <c r="D20" i="5"/>
  <c r="D21" i="5"/>
  <c r="D22" i="5"/>
  <c r="D23" i="5"/>
  <c r="D24" i="5"/>
  <c r="D25" i="5"/>
  <c r="D6" i="5"/>
  <c r="E29" i="5"/>
  <c r="E30" i="5"/>
  <c r="E31" i="5"/>
  <c r="E32" i="5"/>
  <c r="E33" i="5"/>
  <c r="E34" i="5"/>
  <c r="E35" i="5"/>
  <c r="E36" i="5"/>
  <c r="E37" i="5"/>
  <c r="E38" i="5"/>
  <c r="E39" i="5"/>
  <c r="E40" i="5"/>
  <c r="E28" i="5"/>
  <c r="E7" i="5"/>
  <c r="E8" i="5"/>
  <c r="E9" i="5"/>
  <c r="E10" i="5"/>
  <c r="E11" i="5"/>
  <c r="E12" i="5"/>
  <c r="E13" i="5"/>
  <c r="E14" i="5"/>
  <c r="E15" i="5"/>
  <c r="E16" i="5"/>
  <c r="E17" i="5"/>
  <c r="E18" i="5"/>
  <c r="E19" i="5"/>
  <c r="E20" i="5"/>
  <c r="E21" i="5"/>
  <c r="E22" i="5"/>
  <c r="E23" i="5"/>
  <c r="E24" i="5"/>
  <c r="E25" i="5"/>
  <c r="E6" i="5"/>
  <c r="G175" i="86"/>
  <c r="I175" i="86"/>
  <c r="F169" i="86"/>
  <c r="G169" i="86"/>
  <c r="I169" i="86"/>
  <c r="K169" i="86"/>
  <c r="F159" i="86"/>
  <c r="G159" i="86"/>
  <c r="I159" i="86"/>
  <c r="K159" i="86"/>
  <c r="F143" i="86"/>
  <c r="G143" i="86"/>
  <c r="I143" i="86"/>
  <c r="K143" i="86"/>
  <c r="E143" i="86"/>
  <c r="F139" i="86"/>
  <c r="G139" i="86"/>
  <c r="I139" i="86"/>
  <c r="K139" i="86"/>
  <c r="E139" i="86"/>
  <c r="F130" i="86"/>
  <c r="G130" i="86"/>
  <c r="H130" i="86"/>
  <c r="I130" i="86"/>
  <c r="K130" i="86"/>
  <c r="E130" i="86"/>
  <c r="K125" i="86"/>
  <c r="F125" i="86"/>
  <c r="G125" i="86"/>
  <c r="H125" i="86"/>
  <c r="I125" i="86"/>
  <c r="E125" i="86"/>
  <c r="I118" i="86"/>
  <c r="K118" i="86"/>
  <c r="E118" i="86"/>
  <c r="F103" i="86"/>
  <c r="G103" i="86"/>
  <c r="I103" i="86"/>
  <c r="K103" i="86"/>
  <c r="E103" i="86"/>
  <c r="G94" i="86"/>
  <c r="I94" i="86"/>
  <c r="K94" i="86"/>
  <c r="E94" i="86"/>
  <c r="G77" i="86"/>
  <c r="I77" i="86"/>
  <c r="K77" i="86"/>
  <c r="E96" i="87"/>
  <c r="I96" i="87"/>
  <c r="D80" i="87"/>
  <c r="E80" i="87"/>
  <c r="G80" i="87"/>
  <c r="I80" i="87"/>
  <c r="C80" i="87"/>
  <c r="D76" i="87"/>
  <c r="E76" i="87"/>
  <c r="G76" i="87"/>
  <c r="I76" i="87"/>
  <c r="D67" i="87"/>
  <c r="E67" i="87"/>
  <c r="F67" i="87"/>
  <c r="G67" i="87"/>
  <c r="I67" i="87"/>
  <c r="C67" i="87"/>
  <c r="D62" i="87"/>
  <c r="E62" i="87"/>
  <c r="F62" i="87"/>
  <c r="G62" i="87"/>
  <c r="I62" i="87"/>
  <c r="C62" i="87"/>
  <c r="D55" i="87"/>
  <c r="E55" i="87"/>
  <c r="G55" i="87"/>
  <c r="I55" i="87"/>
  <c r="C55" i="87"/>
  <c r="D50" i="87"/>
  <c r="E50" i="87"/>
  <c r="F50" i="87"/>
  <c r="G50" i="87"/>
  <c r="I50" i="87"/>
  <c r="C50" i="87"/>
  <c r="D46" i="87"/>
  <c r="E46" i="87"/>
  <c r="G46" i="87"/>
  <c r="I46" i="87"/>
  <c r="C46" i="87"/>
  <c r="D39" i="87"/>
  <c r="E39" i="87"/>
  <c r="F39" i="87"/>
  <c r="G39" i="87"/>
  <c r="I39" i="87"/>
  <c r="C39" i="87"/>
  <c r="D29" i="87"/>
  <c r="E29" i="87"/>
  <c r="G29" i="87"/>
  <c r="H77" i="86"/>
  <c r="C19" i="85"/>
  <c r="G12" i="12"/>
  <c r="E12" i="12"/>
  <c r="D12" i="12"/>
  <c r="C12" i="12"/>
  <c r="H22" i="13"/>
  <c r="G22" i="13"/>
  <c r="I22" i="13"/>
  <c r="G8" i="13"/>
  <c r="H8" i="13"/>
  <c r="G9" i="13"/>
  <c r="H9" i="13"/>
  <c r="G10" i="13"/>
  <c r="H10" i="13"/>
  <c r="G11" i="13"/>
  <c r="H11" i="13"/>
  <c r="G12" i="13"/>
  <c r="H12" i="13"/>
  <c r="G13" i="13"/>
  <c r="H13" i="13"/>
  <c r="G14" i="13"/>
  <c r="H14" i="13"/>
  <c r="G15" i="13"/>
  <c r="H15" i="13"/>
  <c r="G16" i="13"/>
  <c r="H16" i="13"/>
  <c r="G17" i="13"/>
  <c r="H17" i="13"/>
  <c r="G18" i="13"/>
  <c r="H18" i="13"/>
  <c r="H7" i="13"/>
  <c r="I7" i="13"/>
  <c r="G7" i="13"/>
  <c r="H14" i="87"/>
  <c r="C14" i="84"/>
  <c r="C15" i="84"/>
  <c r="C16" i="84"/>
  <c r="C17" i="84"/>
  <c r="C18" i="84"/>
  <c r="C19" i="84"/>
  <c r="C20" i="84"/>
  <c r="F20" i="71"/>
  <c r="G41" i="71" s="1"/>
  <c r="E35" i="115"/>
  <c r="E34" i="115"/>
  <c r="E33" i="115"/>
  <c r="E35" i="114"/>
  <c r="E34" i="114"/>
  <c r="E33" i="114"/>
  <c r="F33" i="114" s="1"/>
  <c r="D30" i="15" s="1"/>
  <c r="E35" i="105"/>
  <c r="F35" i="105" s="1"/>
  <c r="C32" i="15" s="1"/>
  <c r="E34" i="105"/>
  <c r="E33" i="105"/>
  <c r="F11" i="12"/>
  <c r="E11" i="12"/>
  <c r="F31" i="12"/>
  <c r="F32" i="12"/>
  <c r="E32" i="12"/>
  <c r="C68" i="96"/>
  <c r="H68" i="96" s="1"/>
  <c r="C68" i="94"/>
  <c r="H68" i="94" s="1"/>
  <c r="C36" i="95"/>
  <c r="H36" i="95" s="1"/>
  <c r="C30" i="78" s="1"/>
  <c r="C35" i="95"/>
  <c r="H35" i="95" s="1"/>
  <c r="C29" i="78" s="1"/>
  <c r="J63" i="86"/>
  <c r="E30" i="12"/>
  <c r="E31" i="12"/>
  <c r="E22" i="72"/>
  <c r="E22" i="71"/>
  <c r="E22" i="13" s="1"/>
  <c r="D27" i="35"/>
  <c r="J167" i="86"/>
  <c r="H25" i="87"/>
  <c r="F34" i="99"/>
  <c r="C33" i="12" s="1"/>
  <c r="F34" i="102"/>
  <c r="D33" i="12" s="1"/>
  <c r="F34" i="101"/>
  <c r="G33" i="12" s="1"/>
  <c r="C34" i="103"/>
  <c r="C36" i="103" s="1"/>
  <c r="C10" i="69"/>
  <c r="C9" i="69"/>
  <c r="I9" i="69" s="1"/>
  <c r="C8" i="69"/>
  <c r="I8" i="69" s="1"/>
  <c r="C25" i="84"/>
  <c r="C26" i="84"/>
  <c r="C27" i="84"/>
  <c r="C19" i="10"/>
  <c r="G23" i="72"/>
  <c r="E13" i="13"/>
  <c r="E13" i="71"/>
  <c r="F20" i="8"/>
  <c r="F19" i="8"/>
  <c r="F17" i="8"/>
  <c r="E12" i="8"/>
  <c r="F11" i="8"/>
  <c r="H28" i="87"/>
  <c r="I13" i="13"/>
  <c r="I8" i="13"/>
  <c r="I9" i="13"/>
  <c r="I10" i="13"/>
  <c r="I11" i="13"/>
  <c r="I12" i="13"/>
  <c r="I14" i="13"/>
  <c r="I15" i="13"/>
  <c r="I16" i="13"/>
  <c r="I17" i="13"/>
  <c r="I18" i="13"/>
  <c r="C7" i="80"/>
  <c r="H23" i="87"/>
  <c r="H24" i="87"/>
  <c r="H26" i="87"/>
  <c r="C10" i="10"/>
  <c r="G28" i="78"/>
  <c r="F17" i="80"/>
  <c r="E17" i="80"/>
  <c r="D17" i="80"/>
  <c r="C17" i="80"/>
  <c r="D41" i="129"/>
  <c r="D40" i="129"/>
  <c r="D39" i="129"/>
  <c r="D37" i="129"/>
  <c r="D29" i="11"/>
  <c r="D22" i="11"/>
  <c r="D18" i="11"/>
  <c r="D32" i="10"/>
  <c r="D25" i="10"/>
  <c r="D12" i="9"/>
  <c r="D15" i="9" s="1"/>
  <c r="C5" i="9" s="1"/>
  <c r="E8" i="70"/>
  <c r="E9" i="70"/>
  <c r="E10" i="70"/>
  <c r="E11" i="70"/>
  <c r="E12" i="70"/>
  <c r="E13" i="70"/>
  <c r="E14" i="70"/>
  <c r="E15" i="70"/>
  <c r="E16" i="70"/>
  <c r="E17" i="70"/>
  <c r="E18" i="70"/>
  <c r="E30" i="70"/>
  <c r="E31" i="70"/>
  <c r="E32" i="70"/>
  <c r="E33" i="70"/>
  <c r="E34" i="70"/>
  <c r="E35" i="70"/>
  <c r="E36" i="70"/>
  <c r="E38" i="13" s="1"/>
  <c r="E37" i="70"/>
  <c r="E38" i="70"/>
  <c r="E39" i="70"/>
  <c r="D37" i="126"/>
  <c r="D38" i="126"/>
  <c r="D39" i="126"/>
  <c r="D40" i="126"/>
  <c r="D36" i="126"/>
  <c r="B25" i="129"/>
  <c r="B24" i="129"/>
  <c r="B23" i="129"/>
  <c r="B22" i="129"/>
  <c r="B21" i="129"/>
  <c r="F31" i="129"/>
  <c r="F31" i="126"/>
  <c r="B30" i="129"/>
  <c r="B29" i="129"/>
  <c r="B28" i="129"/>
  <c r="B27" i="129"/>
  <c r="B26" i="129"/>
  <c r="B20" i="129"/>
  <c r="B19" i="129"/>
  <c r="B18" i="129"/>
  <c r="B17" i="129"/>
  <c r="B16" i="129"/>
  <c r="B15" i="129"/>
  <c r="B14" i="129"/>
  <c r="B13" i="129"/>
  <c r="B12" i="129"/>
  <c r="B11" i="129"/>
  <c r="B10" i="129"/>
  <c r="B9" i="129"/>
  <c r="B8" i="129"/>
  <c r="B7" i="129"/>
  <c r="B6" i="129"/>
  <c r="A1" i="129"/>
  <c r="B30" i="126"/>
  <c r="B29" i="126"/>
  <c r="B28" i="126"/>
  <c r="B27" i="126"/>
  <c r="B26" i="126"/>
  <c r="B25" i="126"/>
  <c r="B24" i="126"/>
  <c r="B23" i="126"/>
  <c r="B22" i="126"/>
  <c r="B21" i="126"/>
  <c r="B20" i="126"/>
  <c r="B19" i="126"/>
  <c r="B18" i="126"/>
  <c r="B17" i="126"/>
  <c r="B16" i="126"/>
  <c r="B15" i="126"/>
  <c r="B14" i="126"/>
  <c r="B13" i="126"/>
  <c r="B12" i="126"/>
  <c r="B11" i="126"/>
  <c r="B10" i="126"/>
  <c r="B9" i="126"/>
  <c r="B8" i="126"/>
  <c r="B7" i="126"/>
  <c r="A1" i="126"/>
  <c r="A1" i="124"/>
  <c r="H26" i="5"/>
  <c r="F15" i="8" s="1"/>
  <c r="C30" i="84"/>
  <c r="C32" i="84" s="1"/>
  <c r="C28" i="84"/>
  <c r="C13" i="84"/>
  <c r="C13" i="69"/>
  <c r="C9" i="88" s="1"/>
  <c r="C13" i="96"/>
  <c r="H13" i="96" s="1"/>
  <c r="F7" i="4" s="1"/>
  <c r="C14" i="96"/>
  <c r="H14" i="96" s="1"/>
  <c r="F8" i="4" s="1"/>
  <c r="C15" i="96"/>
  <c r="H15" i="96" s="1"/>
  <c r="F9" i="4" s="1"/>
  <c r="C16" i="96"/>
  <c r="H16" i="96" s="1"/>
  <c r="F10" i="4" s="1"/>
  <c r="C17" i="96"/>
  <c r="H17" i="96" s="1"/>
  <c r="F11" i="4" s="1"/>
  <c r="C18" i="96"/>
  <c r="C19" i="96"/>
  <c r="C20" i="96"/>
  <c r="H20" i="96" s="1"/>
  <c r="F14" i="4" s="1"/>
  <c r="C21" i="96"/>
  <c r="H21" i="96" s="1"/>
  <c r="F15" i="4" s="1"/>
  <c r="C22" i="96"/>
  <c r="H22" i="96" s="1"/>
  <c r="F16" i="4" s="1"/>
  <c r="C23" i="96"/>
  <c r="H23" i="96" s="1"/>
  <c r="F17" i="4" s="1"/>
  <c r="C24" i="96"/>
  <c r="H24" i="96" s="1"/>
  <c r="F18" i="4" s="1"/>
  <c r="C25" i="96"/>
  <c r="H25" i="96" s="1"/>
  <c r="F19" i="4" s="1"/>
  <c r="C26" i="96"/>
  <c r="C27" i="96"/>
  <c r="C28" i="96"/>
  <c r="H28" i="96" s="1"/>
  <c r="F22" i="4" s="1"/>
  <c r="C29" i="96"/>
  <c r="H29" i="96" s="1"/>
  <c r="F23" i="4" s="1"/>
  <c r="C30" i="96"/>
  <c r="H30" i="96" s="1"/>
  <c r="F24" i="4" s="1"/>
  <c r="C31" i="96"/>
  <c r="H31" i="96" s="1"/>
  <c r="F25" i="4" s="1"/>
  <c r="C32" i="96"/>
  <c r="H32" i="96" s="1"/>
  <c r="F26" i="4" s="1"/>
  <c r="C33" i="96"/>
  <c r="H33" i="96" s="1"/>
  <c r="F27" i="4" s="1"/>
  <c r="C34" i="96"/>
  <c r="C35" i="96"/>
  <c r="C36" i="96"/>
  <c r="C12" i="96"/>
  <c r="C7" i="78"/>
  <c r="C13" i="94"/>
  <c r="H13" i="94" s="1"/>
  <c r="C7" i="4" s="1"/>
  <c r="C14" i="94"/>
  <c r="H14" i="94" s="1"/>
  <c r="C8" i="4" s="1"/>
  <c r="C15" i="94"/>
  <c r="H15" i="94" s="1"/>
  <c r="C9" i="4" s="1"/>
  <c r="C16" i="94"/>
  <c r="C17" i="94"/>
  <c r="H17" i="94" s="1"/>
  <c r="C11" i="4" s="1"/>
  <c r="C18" i="94"/>
  <c r="H18" i="94" s="1"/>
  <c r="C12" i="4" s="1"/>
  <c r="C19" i="94"/>
  <c r="H19" i="94" s="1"/>
  <c r="C13" i="4" s="1"/>
  <c r="C20" i="94"/>
  <c r="C21" i="94"/>
  <c r="H21" i="94" s="1"/>
  <c r="C15" i="4" s="1"/>
  <c r="C23" i="94"/>
  <c r="H23" i="94" s="1"/>
  <c r="C17" i="4" s="1"/>
  <c r="C24" i="94"/>
  <c r="H24" i="94" s="1"/>
  <c r="C18" i="4" s="1"/>
  <c r="C25" i="94"/>
  <c r="H25" i="94" s="1"/>
  <c r="C19" i="4" s="1"/>
  <c r="C26" i="94"/>
  <c r="H26" i="94" s="1"/>
  <c r="C20" i="4" s="1"/>
  <c r="C27" i="94"/>
  <c r="H27" i="94" s="1"/>
  <c r="C21" i="4" s="1"/>
  <c r="C28" i="94"/>
  <c r="H28" i="94" s="1"/>
  <c r="C22" i="4" s="1"/>
  <c r="C29" i="94"/>
  <c r="H29" i="94" s="1"/>
  <c r="C23" i="4" s="1"/>
  <c r="C30" i="94"/>
  <c r="H30" i="94" s="1"/>
  <c r="C24" i="4" s="1"/>
  <c r="C31" i="94"/>
  <c r="H31" i="94" s="1"/>
  <c r="C25" i="4" s="1"/>
  <c r="C32" i="94"/>
  <c r="H32" i="94" s="1"/>
  <c r="C26" i="4" s="1"/>
  <c r="C33" i="94"/>
  <c r="H33" i="94" s="1"/>
  <c r="C27" i="4" s="1"/>
  <c r="C34" i="94"/>
  <c r="C35" i="94"/>
  <c r="H35" i="94" s="1"/>
  <c r="C29" i="4" s="1"/>
  <c r="C36" i="94"/>
  <c r="H36" i="94" s="1"/>
  <c r="C30" i="4" s="1"/>
  <c r="C37" i="94"/>
  <c r="H37" i="94" s="1"/>
  <c r="C31" i="4" s="1"/>
  <c r="G31" i="4" s="1"/>
  <c r="H32" i="87"/>
  <c r="H31" i="87"/>
  <c r="H30" i="87"/>
  <c r="H20" i="87"/>
  <c r="H19" i="87"/>
  <c r="H18" i="87"/>
  <c r="H17" i="87"/>
  <c r="H16" i="87"/>
  <c r="H15" i="87"/>
  <c r="H13" i="87"/>
  <c r="H34" i="87"/>
  <c r="H35" i="87"/>
  <c r="L10" i="16"/>
  <c r="L11" i="16"/>
  <c r="A1" i="80"/>
  <c r="A1" i="5"/>
  <c r="A1" i="76"/>
  <c r="A1" i="77"/>
  <c r="A1" i="4"/>
  <c r="A1" i="85"/>
  <c r="A1" i="88"/>
  <c r="A1" i="84"/>
  <c r="I19" i="15"/>
  <c r="D22" i="117"/>
  <c r="F22" i="117" s="1"/>
  <c r="F19" i="15" s="1"/>
  <c r="D22" i="116"/>
  <c r="F22" i="116" s="1"/>
  <c r="E19" i="15" s="1"/>
  <c r="D22" i="115"/>
  <c r="F22" i="115" s="1"/>
  <c r="G19" i="15" s="1"/>
  <c r="D22" i="114"/>
  <c r="F22" i="114" s="1"/>
  <c r="D19" i="15" s="1"/>
  <c r="D22" i="105"/>
  <c r="F22" i="105" s="1"/>
  <c r="C19" i="15" s="1"/>
  <c r="J134" i="86"/>
  <c r="H71" i="87"/>
  <c r="E18" i="71"/>
  <c r="E17" i="71"/>
  <c r="E16" i="71"/>
  <c r="E15" i="71"/>
  <c r="E14" i="71"/>
  <c r="F14" i="71" s="1"/>
  <c r="E12" i="71"/>
  <c r="E11" i="71"/>
  <c r="E10" i="71"/>
  <c r="E9" i="71"/>
  <c r="E8" i="71"/>
  <c r="H24" i="80"/>
  <c r="F18" i="8" s="1"/>
  <c r="J20" i="69"/>
  <c r="I22" i="83"/>
  <c r="H22" i="83"/>
  <c r="J22" i="72"/>
  <c r="K22" i="72" s="1"/>
  <c r="H23" i="72"/>
  <c r="H23" i="73"/>
  <c r="J22" i="73"/>
  <c r="K22" i="73" s="1"/>
  <c r="H23" i="71"/>
  <c r="J22" i="71"/>
  <c r="K22" i="71" s="1"/>
  <c r="H23" i="70"/>
  <c r="J22" i="70"/>
  <c r="K22" i="70" s="1"/>
  <c r="H24" i="78"/>
  <c r="H34" i="78"/>
  <c r="C34" i="115"/>
  <c r="C35" i="115"/>
  <c r="F35" i="115" s="1"/>
  <c r="G32" i="15" s="1"/>
  <c r="C33" i="115"/>
  <c r="F33" i="115" s="1"/>
  <c r="G30" i="15" s="1"/>
  <c r="C34" i="114"/>
  <c r="F34" i="114" s="1"/>
  <c r="D31" i="15" s="1"/>
  <c r="C35" i="114"/>
  <c r="F35" i="114" s="1"/>
  <c r="D32" i="15" s="1"/>
  <c r="C33" i="114"/>
  <c r="C34" i="105"/>
  <c r="C35" i="105"/>
  <c r="C33" i="105"/>
  <c r="F33" i="105" s="1"/>
  <c r="C30" i="15" s="1"/>
  <c r="I8" i="83"/>
  <c r="I9" i="83"/>
  <c r="J9" i="83" s="1"/>
  <c r="I10" i="83"/>
  <c r="I11" i="83"/>
  <c r="I12" i="83"/>
  <c r="I13" i="83"/>
  <c r="I14" i="83"/>
  <c r="I15" i="83"/>
  <c r="I16" i="83"/>
  <c r="I17" i="83"/>
  <c r="J17" i="83" s="1"/>
  <c r="I18" i="83"/>
  <c r="I7" i="83"/>
  <c r="H8" i="83"/>
  <c r="H9" i="83"/>
  <c r="H10" i="83"/>
  <c r="H11" i="83"/>
  <c r="H12" i="83"/>
  <c r="J12" i="83" s="1"/>
  <c r="H13" i="83"/>
  <c r="J13" i="83" s="1"/>
  <c r="H14" i="83"/>
  <c r="H15" i="83"/>
  <c r="H16" i="83"/>
  <c r="H17" i="83"/>
  <c r="H18" i="83"/>
  <c r="H7" i="83"/>
  <c r="E43" i="83"/>
  <c r="F43" i="83" s="1"/>
  <c r="E29" i="83"/>
  <c r="F29" i="83" s="1"/>
  <c r="E30" i="83"/>
  <c r="F30" i="83" s="1"/>
  <c r="E31" i="83"/>
  <c r="F31" i="83" s="1"/>
  <c r="E32" i="83"/>
  <c r="E33" i="83"/>
  <c r="F33" i="83" s="1"/>
  <c r="E34" i="83"/>
  <c r="F34" i="83" s="1"/>
  <c r="E35" i="83"/>
  <c r="E36" i="83"/>
  <c r="F36" i="83"/>
  <c r="E37" i="83"/>
  <c r="F37" i="83" s="1"/>
  <c r="E38" i="83"/>
  <c r="F38" i="83" s="1"/>
  <c r="E39" i="83"/>
  <c r="E28" i="83"/>
  <c r="E20" i="83"/>
  <c r="F20" i="83" s="1"/>
  <c r="G41" i="83" s="1"/>
  <c r="I14" i="16" s="1"/>
  <c r="E8" i="83"/>
  <c r="F8" i="83" s="1"/>
  <c r="E9" i="83"/>
  <c r="F9" i="83" s="1"/>
  <c r="E10" i="83"/>
  <c r="F10" i="83" s="1"/>
  <c r="E11" i="83"/>
  <c r="F11" i="83" s="1"/>
  <c r="E12" i="83"/>
  <c r="F12" i="83" s="1"/>
  <c r="G33" i="83" s="1"/>
  <c r="E13" i="83"/>
  <c r="E14" i="83"/>
  <c r="E15" i="83"/>
  <c r="E16" i="83"/>
  <c r="E17" i="83"/>
  <c r="F17" i="83" s="1"/>
  <c r="E18" i="83"/>
  <c r="F18" i="83" s="1"/>
  <c r="E7" i="83"/>
  <c r="F7" i="83" s="1"/>
  <c r="I8" i="15"/>
  <c r="I9" i="15"/>
  <c r="I10" i="15"/>
  <c r="I11" i="15"/>
  <c r="I12" i="15"/>
  <c r="I13" i="15"/>
  <c r="I14" i="15"/>
  <c r="I15" i="15"/>
  <c r="I16" i="15"/>
  <c r="I17" i="15"/>
  <c r="I18" i="15"/>
  <c r="I20" i="15"/>
  <c r="I21" i="15"/>
  <c r="I22" i="15"/>
  <c r="I23" i="15"/>
  <c r="I24" i="15"/>
  <c r="I25" i="15"/>
  <c r="I26" i="15"/>
  <c r="I27" i="15"/>
  <c r="I29" i="15"/>
  <c r="I33" i="15"/>
  <c r="I7" i="15"/>
  <c r="J14" i="69"/>
  <c r="I8" i="12"/>
  <c r="I9" i="12"/>
  <c r="I12" i="12"/>
  <c r="I13" i="12"/>
  <c r="I14" i="12"/>
  <c r="I15" i="12"/>
  <c r="I16" i="12"/>
  <c r="I17" i="12"/>
  <c r="I18" i="12"/>
  <c r="I19" i="12"/>
  <c r="I20" i="12"/>
  <c r="I21" i="12"/>
  <c r="I22" i="12"/>
  <c r="I23" i="12"/>
  <c r="I24" i="12"/>
  <c r="I25" i="12"/>
  <c r="I28" i="12"/>
  <c r="I7" i="12"/>
  <c r="H40" i="76"/>
  <c r="H40" i="77"/>
  <c r="H40" i="4"/>
  <c r="F14" i="8" s="1"/>
  <c r="D10" i="85"/>
  <c r="F9" i="8" s="1"/>
  <c r="D23" i="85"/>
  <c r="F10" i="8" s="1"/>
  <c r="D43" i="78"/>
  <c r="D7" i="78"/>
  <c r="E9" i="73"/>
  <c r="E10" i="73"/>
  <c r="E11" i="73"/>
  <c r="E12" i="73"/>
  <c r="E13" i="73"/>
  <c r="E14" i="73"/>
  <c r="E15" i="73"/>
  <c r="E16" i="73"/>
  <c r="E17" i="73"/>
  <c r="E18" i="73"/>
  <c r="J18" i="73"/>
  <c r="K18" i="73" s="1"/>
  <c r="J17" i="73"/>
  <c r="K17" i="73" s="1"/>
  <c r="J16" i="73"/>
  <c r="K16" i="73" s="1"/>
  <c r="J15" i="73"/>
  <c r="K15" i="73" s="1"/>
  <c r="J14" i="73"/>
  <c r="K14" i="73" s="1"/>
  <c r="J13" i="73"/>
  <c r="K13" i="73" s="1"/>
  <c r="J12" i="73"/>
  <c r="K12" i="73" s="1"/>
  <c r="J11" i="73"/>
  <c r="K11" i="73" s="1"/>
  <c r="J10" i="73"/>
  <c r="K10" i="73" s="1"/>
  <c r="J9" i="73"/>
  <c r="K9" i="73" s="1"/>
  <c r="J8" i="73"/>
  <c r="K8" i="73" s="1"/>
  <c r="J18" i="71"/>
  <c r="K18" i="71" s="1"/>
  <c r="J17" i="71"/>
  <c r="K17" i="71" s="1"/>
  <c r="E37" i="71"/>
  <c r="J15" i="71"/>
  <c r="K15" i="71" s="1"/>
  <c r="E35" i="71"/>
  <c r="J12" i="71"/>
  <c r="K12" i="71" s="1"/>
  <c r="J11" i="71"/>
  <c r="K11" i="71" s="1"/>
  <c r="E31" i="71"/>
  <c r="J9" i="71"/>
  <c r="K9" i="71" s="1"/>
  <c r="J8" i="71"/>
  <c r="K8" i="71" s="1"/>
  <c r="J17" i="70"/>
  <c r="K17" i="70" s="1"/>
  <c r="J14" i="70"/>
  <c r="K14" i="70" s="1"/>
  <c r="J13" i="70"/>
  <c r="K13" i="70" s="1"/>
  <c r="J11" i="70"/>
  <c r="K11" i="70" s="1"/>
  <c r="J10" i="70"/>
  <c r="K10" i="70" s="1"/>
  <c r="J8" i="70"/>
  <c r="K8" i="70" s="1"/>
  <c r="J7" i="70"/>
  <c r="K7" i="70" s="1"/>
  <c r="J8" i="72"/>
  <c r="K8" i="72" s="1"/>
  <c r="E30" i="72"/>
  <c r="J10" i="72"/>
  <c r="K10" i="72" s="1"/>
  <c r="J11" i="72"/>
  <c r="K11" i="72" s="1"/>
  <c r="E33" i="72"/>
  <c r="E34" i="72"/>
  <c r="J14" i="72"/>
  <c r="K14" i="72" s="1"/>
  <c r="J15" i="72"/>
  <c r="K15" i="72" s="1"/>
  <c r="E37" i="72"/>
  <c r="J17" i="72"/>
  <c r="K17" i="72" s="1"/>
  <c r="J18" i="72"/>
  <c r="K18" i="72" s="1"/>
  <c r="J9" i="72"/>
  <c r="K9" i="72" s="1"/>
  <c r="J13" i="72"/>
  <c r="K13" i="72" s="1"/>
  <c r="E39" i="73"/>
  <c r="E38" i="72"/>
  <c r="J9" i="70"/>
  <c r="K9" i="70" s="1"/>
  <c r="I23" i="71"/>
  <c r="E36" i="72"/>
  <c r="E37" i="73"/>
  <c r="I23" i="73"/>
  <c r="J16" i="71"/>
  <c r="K16" i="71" s="1"/>
  <c r="E33" i="71"/>
  <c r="E38" i="71"/>
  <c r="E32" i="73"/>
  <c r="J12" i="72"/>
  <c r="K12" i="72" s="1"/>
  <c r="I23" i="72"/>
  <c r="E35" i="72"/>
  <c r="E31" i="72"/>
  <c r="J12" i="70"/>
  <c r="K12" i="70" s="1"/>
  <c r="J16" i="70"/>
  <c r="K16" i="70" s="1"/>
  <c r="J10" i="71"/>
  <c r="K10" i="71" s="1"/>
  <c r="J13" i="71"/>
  <c r="K13" i="71" s="1"/>
  <c r="E34" i="71"/>
  <c r="E32" i="71"/>
  <c r="E35" i="73"/>
  <c r="E31" i="73"/>
  <c r="E34" i="73"/>
  <c r="E30" i="73"/>
  <c r="E36" i="71"/>
  <c r="J16" i="72"/>
  <c r="K16" i="72" s="1"/>
  <c r="I23" i="70"/>
  <c r="J15" i="70"/>
  <c r="K15" i="70" s="1"/>
  <c r="J14" i="71"/>
  <c r="E39" i="71"/>
  <c r="E30" i="71"/>
  <c r="E38" i="73"/>
  <c r="E33" i="73"/>
  <c r="E36" i="73"/>
  <c r="E39" i="72"/>
  <c r="J7" i="73"/>
  <c r="K7" i="73" s="1"/>
  <c r="J7" i="71"/>
  <c r="J18" i="70"/>
  <c r="K18" i="70" s="1"/>
  <c r="J7" i="72"/>
  <c r="K7" i="72" s="1"/>
  <c r="H45" i="5"/>
  <c r="F16" i="8" s="1"/>
  <c r="D9" i="84"/>
  <c r="F7" i="8" s="1"/>
  <c r="D40" i="76"/>
  <c r="E40" i="76"/>
  <c r="F40" i="76"/>
  <c r="C40" i="76"/>
  <c r="G26" i="76"/>
  <c r="G25" i="76"/>
  <c r="G24" i="76"/>
  <c r="G23" i="76"/>
  <c r="G22" i="76"/>
  <c r="G21" i="76"/>
  <c r="G20" i="76"/>
  <c r="G19" i="76"/>
  <c r="G18" i="76"/>
  <c r="G17" i="76"/>
  <c r="G16" i="76"/>
  <c r="G15" i="76"/>
  <c r="G14" i="76"/>
  <c r="G13" i="76"/>
  <c r="G12" i="76"/>
  <c r="G11" i="76"/>
  <c r="G10" i="76"/>
  <c r="G9" i="76"/>
  <c r="G8" i="76"/>
  <c r="G7" i="76"/>
  <c r="G6" i="76"/>
  <c r="D40" i="77"/>
  <c r="E40" i="77"/>
  <c r="F40" i="77"/>
  <c r="G7" i="77"/>
  <c r="G8" i="77"/>
  <c r="G9" i="77"/>
  <c r="G10" i="77"/>
  <c r="G11" i="77"/>
  <c r="G12" i="77"/>
  <c r="G13" i="77"/>
  <c r="G14" i="77"/>
  <c r="G15" i="77"/>
  <c r="G16" i="77"/>
  <c r="G17" i="77"/>
  <c r="G18" i="77"/>
  <c r="G19" i="77"/>
  <c r="G20" i="77"/>
  <c r="G21" i="77"/>
  <c r="G22" i="77"/>
  <c r="G23" i="77"/>
  <c r="G24" i="77"/>
  <c r="G25" i="77"/>
  <c r="G26" i="77"/>
  <c r="G27" i="77"/>
  <c r="G6" i="77"/>
  <c r="H43" i="83"/>
  <c r="F22" i="83"/>
  <c r="H43" i="72"/>
  <c r="H43" i="73"/>
  <c r="H43" i="71"/>
  <c r="H43" i="70"/>
  <c r="D20" i="72"/>
  <c r="D20" i="73"/>
  <c r="F20" i="73" s="1"/>
  <c r="G41" i="73" s="1"/>
  <c r="D34" i="84"/>
  <c r="D32" i="84"/>
  <c r="D29" i="84"/>
  <c r="D36" i="84"/>
  <c r="D6" i="88"/>
  <c r="C6" i="88"/>
  <c r="A3" i="35"/>
  <c r="A1" i="20"/>
  <c r="A24" i="13"/>
  <c r="H35" i="13"/>
  <c r="H38" i="13"/>
  <c r="H40" i="13"/>
  <c r="F20" i="70"/>
  <c r="G41" i="70" s="1"/>
  <c r="J168" i="86"/>
  <c r="J166" i="86"/>
  <c r="J164" i="86"/>
  <c r="J163" i="86"/>
  <c r="J162" i="86"/>
  <c r="J161" i="86"/>
  <c r="J157" i="86"/>
  <c r="J156" i="86"/>
  <c r="J155" i="86"/>
  <c r="J154" i="86"/>
  <c r="J153" i="86"/>
  <c r="J152" i="86"/>
  <c r="J151" i="86"/>
  <c r="J150" i="86"/>
  <c r="J146" i="86"/>
  <c r="J145" i="86"/>
  <c r="J137" i="86"/>
  <c r="J136" i="86"/>
  <c r="J132" i="86"/>
  <c r="J129" i="86"/>
  <c r="J128" i="86"/>
  <c r="J127" i="86"/>
  <c r="J124" i="86"/>
  <c r="J123" i="86"/>
  <c r="J122" i="86"/>
  <c r="J121" i="86"/>
  <c r="J120" i="86"/>
  <c r="J92" i="86"/>
  <c r="J91" i="86"/>
  <c r="J90" i="86"/>
  <c r="J89" i="86"/>
  <c r="J88" i="86"/>
  <c r="J87" i="86"/>
  <c r="J86" i="86"/>
  <c r="J85" i="86"/>
  <c r="J84" i="86"/>
  <c r="J83" i="86"/>
  <c r="J81" i="86"/>
  <c r="J80" i="86"/>
  <c r="J79" i="86"/>
  <c r="J76" i="86"/>
  <c r="J75" i="86"/>
  <c r="J74" i="86"/>
  <c r="J73" i="86"/>
  <c r="J72" i="86"/>
  <c r="J71" i="86"/>
  <c r="J70" i="86"/>
  <c r="J69" i="86"/>
  <c r="J68" i="86"/>
  <c r="J67" i="86"/>
  <c r="J66" i="86"/>
  <c r="J65" i="86"/>
  <c r="J64" i="86"/>
  <c r="J62" i="86"/>
  <c r="J61" i="86"/>
  <c r="J58" i="86"/>
  <c r="J57" i="86"/>
  <c r="J56" i="86"/>
  <c r="J55" i="86"/>
  <c r="J54" i="86"/>
  <c r="J53" i="86"/>
  <c r="J52" i="86"/>
  <c r="J51" i="86"/>
  <c r="J50" i="86"/>
  <c r="J49" i="86"/>
  <c r="J48" i="86"/>
  <c r="J47" i="86"/>
  <c r="J46" i="86"/>
  <c r="J45" i="86"/>
  <c r="J44" i="86"/>
  <c r="J43" i="86"/>
  <c r="J29" i="86"/>
  <c r="J28" i="86"/>
  <c r="J27" i="86"/>
  <c r="J26" i="86"/>
  <c r="J25" i="86"/>
  <c r="J24" i="86"/>
  <c r="J23" i="86"/>
  <c r="J22" i="86"/>
  <c r="J21" i="86"/>
  <c r="J20" i="86"/>
  <c r="J19" i="86"/>
  <c r="J18" i="86"/>
  <c r="J16" i="86"/>
  <c r="J15" i="86"/>
  <c r="J14" i="86"/>
  <c r="J13" i="86"/>
  <c r="J12" i="86"/>
  <c r="J11" i="86"/>
  <c r="J10" i="86"/>
  <c r="J9" i="86"/>
  <c r="J8" i="86"/>
  <c r="H94" i="87"/>
  <c r="H93" i="87"/>
  <c r="H92" i="87"/>
  <c r="H91" i="87"/>
  <c r="H90" i="87"/>
  <c r="H89" i="87"/>
  <c r="H88" i="87"/>
  <c r="H87" i="87"/>
  <c r="H83" i="87"/>
  <c r="H82" i="87"/>
  <c r="H74" i="87"/>
  <c r="H73" i="87"/>
  <c r="H69" i="87"/>
  <c r="H66" i="87"/>
  <c r="H65" i="87"/>
  <c r="H64" i="87"/>
  <c r="H61" i="87"/>
  <c r="H60" i="87"/>
  <c r="H59" i="87"/>
  <c r="H58" i="87"/>
  <c r="H57" i="87"/>
  <c r="H49" i="87"/>
  <c r="H48" i="87"/>
  <c r="H45" i="87"/>
  <c r="H42" i="87"/>
  <c r="H41" i="87"/>
  <c r="H38" i="87"/>
  <c r="H37" i="87"/>
  <c r="H36" i="87"/>
  <c r="D25" i="117"/>
  <c r="F25" i="117" s="1"/>
  <c r="F22" i="15" s="1"/>
  <c r="D24" i="117"/>
  <c r="F24" i="117" s="1"/>
  <c r="F21" i="15" s="1"/>
  <c r="D20" i="117"/>
  <c r="F20" i="117" s="1"/>
  <c r="F17" i="15" s="1"/>
  <c r="D18" i="117"/>
  <c r="F18" i="117" s="1"/>
  <c r="F15" i="15" s="1"/>
  <c r="D17" i="117"/>
  <c r="F17" i="117" s="1"/>
  <c r="F14" i="15" s="1"/>
  <c r="D16" i="117"/>
  <c r="F16" i="117" s="1"/>
  <c r="F13" i="15" s="1"/>
  <c r="D14" i="117"/>
  <c r="F14" i="117" s="1"/>
  <c r="F11" i="15" s="1"/>
  <c r="D13" i="117"/>
  <c r="F13" i="117" s="1"/>
  <c r="F10" i="15" s="1"/>
  <c r="D12" i="117"/>
  <c r="F12" i="117" s="1"/>
  <c r="F9" i="15" s="1"/>
  <c r="D11" i="117"/>
  <c r="F11" i="117" s="1"/>
  <c r="F8" i="15" s="1"/>
  <c r="D10" i="117"/>
  <c r="F10" i="117" s="1"/>
  <c r="F38" i="117"/>
  <c r="F35" i="15" s="1"/>
  <c r="F37" i="117"/>
  <c r="F34" i="15" s="1"/>
  <c r="F35" i="117"/>
  <c r="F32" i="15" s="1"/>
  <c r="F34" i="117"/>
  <c r="F31" i="15" s="1"/>
  <c r="F33" i="117"/>
  <c r="F30" i="15" s="1"/>
  <c r="A1" i="117"/>
  <c r="D29" i="116"/>
  <c r="F29" i="116" s="1"/>
  <c r="E26" i="15" s="1"/>
  <c r="D28" i="116"/>
  <c r="F28" i="116" s="1"/>
  <c r="E25" i="15" s="1"/>
  <c r="D26" i="116"/>
  <c r="F26" i="116" s="1"/>
  <c r="E23" i="15" s="1"/>
  <c r="D25" i="116"/>
  <c r="F25" i="116" s="1"/>
  <c r="E22" i="15" s="1"/>
  <c r="D24" i="116"/>
  <c r="F24" i="116" s="1"/>
  <c r="E21" i="15" s="1"/>
  <c r="D23" i="116"/>
  <c r="F23" i="116" s="1"/>
  <c r="E20" i="15" s="1"/>
  <c r="D21" i="116"/>
  <c r="F21" i="116" s="1"/>
  <c r="E18" i="15" s="1"/>
  <c r="D20" i="116"/>
  <c r="F20" i="116" s="1"/>
  <c r="E17" i="15" s="1"/>
  <c r="D18" i="116"/>
  <c r="F18" i="116" s="1"/>
  <c r="E15" i="15" s="1"/>
  <c r="D17" i="116"/>
  <c r="F17" i="116" s="1"/>
  <c r="E14" i="15" s="1"/>
  <c r="D16" i="116"/>
  <c r="F16" i="116" s="1"/>
  <c r="E13" i="15" s="1"/>
  <c r="D14" i="116"/>
  <c r="F14" i="116" s="1"/>
  <c r="E11" i="15" s="1"/>
  <c r="D13" i="116"/>
  <c r="F13" i="116" s="1"/>
  <c r="E10" i="15" s="1"/>
  <c r="D12" i="116"/>
  <c r="F12" i="116" s="1"/>
  <c r="E9" i="15" s="1"/>
  <c r="D11" i="116"/>
  <c r="F11" i="116" s="1"/>
  <c r="E8" i="15" s="1"/>
  <c r="D10" i="116"/>
  <c r="F10" i="116" s="1"/>
  <c r="F38" i="116"/>
  <c r="E35" i="15" s="1"/>
  <c r="F37" i="116"/>
  <c r="E34" i="15" s="1"/>
  <c r="F35" i="116"/>
  <c r="E32" i="15" s="1"/>
  <c r="F34" i="116"/>
  <c r="E31" i="15" s="1"/>
  <c r="F33" i="116"/>
  <c r="E30" i="15" s="1"/>
  <c r="A1" i="116"/>
  <c r="D18" i="115"/>
  <c r="F18" i="115" s="1"/>
  <c r="G15" i="15" s="1"/>
  <c r="D17" i="115"/>
  <c r="F17" i="115" s="1"/>
  <c r="G14" i="15" s="1"/>
  <c r="D16" i="115"/>
  <c r="F16" i="115" s="1"/>
  <c r="G13" i="15" s="1"/>
  <c r="F34" i="115"/>
  <c r="G31" i="15" s="1"/>
  <c r="D29" i="115"/>
  <c r="F29" i="115" s="1"/>
  <c r="G26" i="15" s="1"/>
  <c r="D28" i="115"/>
  <c r="F28" i="115" s="1"/>
  <c r="G25" i="15" s="1"/>
  <c r="D26" i="115"/>
  <c r="F26" i="115" s="1"/>
  <c r="G23" i="15" s="1"/>
  <c r="D25" i="115"/>
  <c r="F25" i="115" s="1"/>
  <c r="G22" i="15" s="1"/>
  <c r="D24" i="115"/>
  <c r="F24" i="115" s="1"/>
  <c r="G21" i="15" s="1"/>
  <c r="D23" i="115"/>
  <c r="F23" i="115" s="1"/>
  <c r="G20" i="15" s="1"/>
  <c r="D21" i="115"/>
  <c r="F21" i="115" s="1"/>
  <c r="G18" i="15" s="1"/>
  <c r="D20" i="115"/>
  <c r="F20" i="115" s="1"/>
  <c r="G17" i="15" s="1"/>
  <c r="D14" i="115"/>
  <c r="F14" i="115" s="1"/>
  <c r="G11" i="15" s="1"/>
  <c r="D13" i="115"/>
  <c r="F13" i="115" s="1"/>
  <c r="G10" i="15" s="1"/>
  <c r="D12" i="115"/>
  <c r="F12" i="115" s="1"/>
  <c r="G9" i="15" s="1"/>
  <c r="D11" i="115"/>
  <c r="F11" i="115" s="1"/>
  <c r="G8" i="15" s="1"/>
  <c r="D10" i="115"/>
  <c r="A1" i="115"/>
  <c r="D29" i="114"/>
  <c r="F29" i="114" s="1"/>
  <c r="D26" i="15" s="1"/>
  <c r="D28" i="114"/>
  <c r="F28" i="114" s="1"/>
  <c r="D25" i="15" s="1"/>
  <c r="D26" i="114"/>
  <c r="F26" i="114" s="1"/>
  <c r="D23" i="15" s="1"/>
  <c r="D25" i="114"/>
  <c r="F25" i="114" s="1"/>
  <c r="D22" i="15" s="1"/>
  <c r="D24" i="114"/>
  <c r="F24" i="114" s="1"/>
  <c r="D21" i="15" s="1"/>
  <c r="D23" i="114"/>
  <c r="F23" i="114" s="1"/>
  <c r="D20" i="15" s="1"/>
  <c r="D21" i="114"/>
  <c r="F21" i="114" s="1"/>
  <c r="D18" i="15" s="1"/>
  <c r="D20" i="114"/>
  <c r="F20" i="114" s="1"/>
  <c r="D17" i="15" s="1"/>
  <c r="D18" i="114"/>
  <c r="F18" i="114" s="1"/>
  <c r="D15" i="15" s="1"/>
  <c r="D17" i="114"/>
  <c r="F17" i="114" s="1"/>
  <c r="D14" i="15" s="1"/>
  <c r="D16" i="114"/>
  <c r="F16" i="114" s="1"/>
  <c r="D13" i="15" s="1"/>
  <c r="D14" i="114"/>
  <c r="F14" i="114" s="1"/>
  <c r="D11" i="15" s="1"/>
  <c r="D13" i="114"/>
  <c r="F13" i="114" s="1"/>
  <c r="D10" i="15" s="1"/>
  <c r="D12" i="114"/>
  <c r="F12" i="114" s="1"/>
  <c r="D9" i="15" s="1"/>
  <c r="D11" i="114"/>
  <c r="F11" i="114" s="1"/>
  <c r="D8" i="15" s="1"/>
  <c r="D10" i="114"/>
  <c r="F10" i="114" s="1"/>
  <c r="A1" i="114"/>
  <c r="C34" i="95"/>
  <c r="H34" i="95" s="1"/>
  <c r="C28" i="78" s="1"/>
  <c r="C37" i="95"/>
  <c r="H37" i="95" s="1"/>
  <c r="C31" i="78" s="1"/>
  <c r="C38" i="95"/>
  <c r="H38" i="95" s="1"/>
  <c r="C32" i="78" s="1"/>
  <c r="C39" i="95"/>
  <c r="H39" i="95" s="1"/>
  <c r="C33" i="78" s="1"/>
  <c r="C40" i="95"/>
  <c r="H40" i="95" s="1"/>
  <c r="C34" i="78" s="1"/>
  <c r="C41" i="95"/>
  <c r="H41" i="95" s="1"/>
  <c r="C35" i="78" s="1"/>
  <c r="C42" i="95"/>
  <c r="H42" i="95" s="1"/>
  <c r="C36" i="78" s="1"/>
  <c r="C43" i="95"/>
  <c r="H43" i="95" s="1"/>
  <c r="C37" i="78" s="1"/>
  <c r="C44" i="95"/>
  <c r="H44" i="95" s="1"/>
  <c r="C38" i="78" s="1"/>
  <c r="C45" i="95"/>
  <c r="H45" i="95" s="1"/>
  <c r="C39" i="78" s="1"/>
  <c r="C46" i="95"/>
  <c r="H46" i="95" s="1"/>
  <c r="C40" i="78" s="1"/>
  <c r="C47" i="95"/>
  <c r="H47" i="95" s="1"/>
  <c r="C41" i="78" s="1"/>
  <c r="C48" i="95"/>
  <c r="H48" i="95" s="1"/>
  <c r="C42" i="78" s="1"/>
  <c r="F23" i="80"/>
  <c r="F22" i="80"/>
  <c r="F21" i="80"/>
  <c r="F20" i="80"/>
  <c r="F19" i="80"/>
  <c r="F18" i="80"/>
  <c r="F16" i="80"/>
  <c r="D19" i="80"/>
  <c r="D20" i="80"/>
  <c r="D21" i="80"/>
  <c r="D22" i="80"/>
  <c r="D23" i="80"/>
  <c r="D18" i="80"/>
  <c r="D16" i="80"/>
  <c r="C12" i="91"/>
  <c r="H12" i="91" s="1"/>
  <c r="C13" i="91"/>
  <c r="H13" i="91" s="1"/>
  <c r="C14" i="91"/>
  <c r="H14" i="91" s="1"/>
  <c r="C15" i="91"/>
  <c r="H15" i="91" s="1"/>
  <c r="D20" i="8"/>
  <c r="I20" i="8" s="1"/>
  <c r="D17" i="8"/>
  <c r="I17" i="8" s="1"/>
  <c r="C27" i="85"/>
  <c r="D11" i="8" s="1"/>
  <c r="I11" i="8" s="1"/>
  <c r="D29" i="105"/>
  <c r="F29" i="105" s="1"/>
  <c r="C26" i="15" s="1"/>
  <c r="D28" i="105"/>
  <c r="F28" i="105" s="1"/>
  <c r="C25" i="15" s="1"/>
  <c r="D21" i="105"/>
  <c r="F21" i="105" s="1"/>
  <c r="C18" i="15" s="1"/>
  <c r="D23" i="105"/>
  <c r="F23" i="105" s="1"/>
  <c r="C20" i="15" s="1"/>
  <c r="D24" i="105"/>
  <c r="F24" i="105" s="1"/>
  <c r="C21" i="15" s="1"/>
  <c r="D25" i="105"/>
  <c r="F25" i="105" s="1"/>
  <c r="C22" i="15" s="1"/>
  <c r="D26" i="105"/>
  <c r="F26" i="105" s="1"/>
  <c r="C23" i="15" s="1"/>
  <c r="D20" i="105"/>
  <c r="F20" i="105" s="1"/>
  <c r="C17" i="15" s="1"/>
  <c r="D17" i="105"/>
  <c r="F17" i="105" s="1"/>
  <c r="C14" i="15" s="1"/>
  <c r="D18" i="105"/>
  <c r="F18" i="105" s="1"/>
  <c r="C15" i="15" s="1"/>
  <c r="D16" i="105"/>
  <c r="F16" i="105" s="1"/>
  <c r="C13" i="15" s="1"/>
  <c r="D11" i="105"/>
  <c r="F11" i="105" s="1"/>
  <c r="C8" i="15" s="1"/>
  <c r="D12" i="105"/>
  <c r="F12" i="105" s="1"/>
  <c r="C9" i="15" s="1"/>
  <c r="D13" i="105"/>
  <c r="F13" i="105" s="1"/>
  <c r="C10" i="15" s="1"/>
  <c r="D14" i="105"/>
  <c r="F14" i="105" s="1"/>
  <c r="C11" i="15" s="1"/>
  <c r="D10" i="105"/>
  <c r="F10" i="105" s="1"/>
  <c r="A1" i="105"/>
  <c r="H41" i="83"/>
  <c r="H39" i="83"/>
  <c r="H38" i="83"/>
  <c r="H37" i="83"/>
  <c r="H36" i="83"/>
  <c r="H35" i="83"/>
  <c r="H34" i="83"/>
  <c r="H33" i="83"/>
  <c r="H32" i="83"/>
  <c r="H31" i="83"/>
  <c r="H30" i="83"/>
  <c r="H29" i="83"/>
  <c r="H28" i="83"/>
  <c r="H41" i="72"/>
  <c r="H39" i="72"/>
  <c r="H38" i="72"/>
  <c r="H37" i="72"/>
  <c r="H36" i="72"/>
  <c r="H35" i="72"/>
  <c r="H34" i="72"/>
  <c r="H33" i="72"/>
  <c r="H32" i="72"/>
  <c r="H31" i="72"/>
  <c r="H30" i="72"/>
  <c r="H29" i="72"/>
  <c r="H28" i="72"/>
  <c r="C40" i="83"/>
  <c r="C44" i="83" s="1"/>
  <c r="C19" i="83"/>
  <c r="C23" i="83" s="1"/>
  <c r="F14" i="83"/>
  <c r="F15" i="83"/>
  <c r="F16" i="83"/>
  <c r="C40" i="72"/>
  <c r="C44" i="72" s="1"/>
  <c r="C19" i="72"/>
  <c r="H41" i="73"/>
  <c r="C40" i="73"/>
  <c r="C44" i="73" s="1"/>
  <c r="H41" i="71"/>
  <c r="C40" i="71"/>
  <c r="C44" i="71" s="1"/>
  <c r="F39" i="83"/>
  <c r="F28" i="72"/>
  <c r="F32" i="83"/>
  <c r="D19" i="83"/>
  <c r="D23" i="83" s="1"/>
  <c r="F35" i="83"/>
  <c r="G35" i="83" s="1"/>
  <c r="D40" i="83"/>
  <c r="D44" i="83" s="1"/>
  <c r="A1" i="15"/>
  <c r="A1" i="14"/>
  <c r="A1" i="83"/>
  <c r="A1" i="72"/>
  <c r="A1" i="73"/>
  <c r="A1" i="71"/>
  <c r="A1" i="70"/>
  <c r="D9" i="88"/>
  <c r="F26" i="12"/>
  <c r="F27" i="12"/>
  <c r="E26" i="12"/>
  <c r="E27" i="12"/>
  <c r="D18" i="104"/>
  <c r="F18" i="104" s="1"/>
  <c r="F17" i="12" s="1"/>
  <c r="D19" i="104"/>
  <c r="F19" i="104" s="1"/>
  <c r="F18" i="12" s="1"/>
  <c r="D20" i="104"/>
  <c r="F20" i="104" s="1"/>
  <c r="F19" i="12" s="1"/>
  <c r="D21" i="104"/>
  <c r="F21" i="104" s="1"/>
  <c r="F20" i="12" s="1"/>
  <c r="D22" i="104"/>
  <c r="F22" i="104" s="1"/>
  <c r="F21" i="12" s="1"/>
  <c r="D23" i="104"/>
  <c r="F23" i="104" s="1"/>
  <c r="F22" i="12" s="1"/>
  <c r="D24" i="104"/>
  <c r="F24" i="104" s="1"/>
  <c r="F23" i="12" s="1"/>
  <c r="D17" i="104"/>
  <c r="F17" i="104" s="1"/>
  <c r="F16" i="12" s="1"/>
  <c r="D9" i="104"/>
  <c r="F9" i="104" s="1"/>
  <c r="D8" i="104"/>
  <c r="F8" i="104" s="1"/>
  <c r="F7" i="12" s="1"/>
  <c r="A1" i="104"/>
  <c r="D19" i="103"/>
  <c r="F19" i="103" s="1"/>
  <c r="E18" i="12" s="1"/>
  <c r="D20" i="103"/>
  <c r="F20" i="103" s="1"/>
  <c r="E19" i="12" s="1"/>
  <c r="D21" i="103"/>
  <c r="F21" i="103" s="1"/>
  <c r="E20" i="12" s="1"/>
  <c r="D22" i="103"/>
  <c r="F22" i="103" s="1"/>
  <c r="E21" i="12" s="1"/>
  <c r="D23" i="103"/>
  <c r="F23" i="103" s="1"/>
  <c r="E22" i="12" s="1"/>
  <c r="D24" i="103"/>
  <c r="F24" i="103" s="1"/>
  <c r="E23" i="12" s="1"/>
  <c r="D25" i="103"/>
  <c r="F25" i="103" s="1"/>
  <c r="E24" i="12" s="1"/>
  <c r="D18" i="103"/>
  <c r="F18" i="103" s="1"/>
  <c r="E17" i="12" s="1"/>
  <c r="D17" i="103"/>
  <c r="F17" i="103" s="1"/>
  <c r="E16" i="12" s="1"/>
  <c r="D14" i="103"/>
  <c r="F14" i="103" s="1"/>
  <c r="E13" i="12" s="1"/>
  <c r="D10" i="103"/>
  <c r="F10" i="103" s="1"/>
  <c r="E9" i="12" s="1"/>
  <c r="D9" i="103"/>
  <c r="F9" i="103" s="1"/>
  <c r="E8" i="12" s="1"/>
  <c r="D8" i="103"/>
  <c r="F8" i="103" s="1"/>
  <c r="E7" i="12" s="1"/>
  <c r="A1" i="103"/>
  <c r="D25" i="102"/>
  <c r="D24" i="102"/>
  <c r="F24" i="102" s="1"/>
  <c r="D23" i="12" s="1"/>
  <c r="D23" i="102"/>
  <c r="F23" i="102" s="1"/>
  <c r="D22" i="12" s="1"/>
  <c r="D22" i="102"/>
  <c r="F22" i="102" s="1"/>
  <c r="D21" i="12" s="1"/>
  <c r="D21" i="102"/>
  <c r="F21" i="102" s="1"/>
  <c r="D20" i="12" s="1"/>
  <c r="D20" i="102"/>
  <c r="F20" i="102" s="1"/>
  <c r="D19" i="12" s="1"/>
  <c r="D19" i="102"/>
  <c r="F19" i="102" s="1"/>
  <c r="D18" i="12" s="1"/>
  <c r="D18" i="102"/>
  <c r="F18" i="102" s="1"/>
  <c r="D17" i="12" s="1"/>
  <c r="D17" i="102"/>
  <c r="F17" i="102" s="1"/>
  <c r="D16" i="12" s="1"/>
  <c r="D14" i="102"/>
  <c r="F14" i="102" s="1"/>
  <c r="D13" i="12" s="1"/>
  <c r="D10" i="102"/>
  <c r="F10" i="102" s="1"/>
  <c r="D9" i="12" s="1"/>
  <c r="D9" i="102"/>
  <c r="D8" i="102"/>
  <c r="F8" i="102" s="1"/>
  <c r="D7" i="12" s="1"/>
  <c r="A1" i="102"/>
  <c r="D25" i="101"/>
  <c r="F25" i="101" s="1"/>
  <c r="G24" i="12" s="1"/>
  <c r="D24" i="101"/>
  <c r="F24" i="101" s="1"/>
  <c r="G23" i="12" s="1"/>
  <c r="D23" i="101"/>
  <c r="F23" i="101" s="1"/>
  <c r="G22" i="12" s="1"/>
  <c r="D22" i="101"/>
  <c r="F22" i="101" s="1"/>
  <c r="G21" i="12" s="1"/>
  <c r="D21" i="101"/>
  <c r="F21" i="101" s="1"/>
  <c r="G20" i="12" s="1"/>
  <c r="D20" i="101"/>
  <c r="F20" i="101" s="1"/>
  <c r="G19" i="12" s="1"/>
  <c r="D19" i="101"/>
  <c r="F19" i="101" s="1"/>
  <c r="G18" i="12" s="1"/>
  <c r="D18" i="101"/>
  <c r="F18" i="101" s="1"/>
  <c r="G17" i="12" s="1"/>
  <c r="D17" i="101"/>
  <c r="F17" i="101" s="1"/>
  <c r="G16" i="12" s="1"/>
  <c r="D14" i="101"/>
  <c r="F14" i="101" s="1"/>
  <c r="G13" i="12" s="1"/>
  <c r="D10" i="101"/>
  <c r="F10" i="101" s="1"/>
  <c r="G9" i="12" s="1"/>
  <c r="D9" i="101"/>
  <c r="F9" i="101" s="1"/>
  <c r="G8" i="12" s="1"/>
  <c r="D8" i="101"/>
  <c r="A1" i="101"/>
  <c r="D14" i="99"/>
  <c r="F14" i="99" s="1"/>
  <c r="C13" i="12" s="1"/>
  <c r="D24" i="99"/>
  <c r="F24" i="99" s="1"/>
  <c r="C23" i="12" s="1"/>
  <c r="D18" i="99"/>
  <c r="F18" i="99" s="1"/>
  <c r="C17" i="12" s="1"/>
  <c r="D19" i="99"/>
  <c r="F19" i="99" s="1"/>
  <c r="C18" i="12" s="1"/>
  <c r="D20" i="99"/>
  <c r="F20" i="99" s="1"/>
  <c r="C19" i="12" s="1"/>
  <c r="D21" i="99"/>
  <c r="F21" i="99" s="1"/>
  <c r="C20" i="12" s="1"/>
  <c r="D22" i="99"/>
  <c r="F22" i="99" s="1"/>
  <c r="C21" i="12" s="1"/>
  <c r="D23" i="99"/>
  <c r="F23" i="99" s="1"/>
  <c r="C22" i="12" s="1"/>
  <c r="D17" i="99"/>
  <c r="F17" i="99" s="1"/>
  <c r="C16" i="12" s="1"/>
  <c r="D9" i="99"/>
  <c r="F9" i="99" s="1"/>
  <c r="C8" i="12" s="1"/>
  <c r="D10" i="99"/>
  <c r="F10" i="99" s="1"/>
  <c r="C9" i="12" s="1"/>
  <c r="D8" i="99"/>
  <c r="F8" i="99" s="1"/>
  <c r="A1" i="99"/>
  <c r="A1" i="13"/>
  <c r="A1" i="69"/>
  <c r="A1" i="12"/>
  <c r="A1" i="11"/>
  <c r="A1" i="78"/>
  <c r="A1" i="10"/>
  <c r="A1" i="9"/>
  <c r="G32" i="92"/>
  <c r="F32" i="92"/>
  <c r="E32" i="92"/>
  <c r="D32" i="92"/>
  <c r="G27" i="92"/>
  <c r="F27" i="92"/>
  <c r="E27" i="92"/>
  <c r="D27" i="92"/>
  <c r="G23" i="92"/>
  <c r="F23" i="92"/>
  <c r="C28" i="101" s="1"/>
  <c r="E23" i="92"/>
  <c r="D23" i="92"/>
  <c r="G32" i="91"/>
  <c r="F32" i="91"/>
  <c r="E32" i="91"/>
  <c r="D32" i="91"/>
  <c r="G27" i="91"/>
  <c r="F27" i="91"/>
  <c r="E27" i="91"/>
  <c r="D27" i="91"/>
  <c r="G23" i="91"/>
  <c r="F23" i="91"/>
  <c r="C28" i="102" s="1"/>
  <c r="E23" i="91"/>
  <c r="D23" i="91"/>
  <c r="C38" i="114" s="1"/>
  <c r="D32" i="90"/>
  <c r="E32" i="90"/>
  <c r="F32" i="90"/>
  <c r="G32" i="90"/>
  <c r="D27" i="90"/>
  <c r="E27" i="90"/>
  <c r="F27" i="90"/>
  <c r="G27" i="90"/>
  <c r="D23" i="90"/>
  <c r="C38" i="105" s="1"/>
  <c r="E23" i="90"/>
  <c r="F23" i="90"/>
  <c r="C28" i="99" s="1"/>
  <c r="G23" i="90"/>
  <c r="C122" i="96"/>
  <c r="H122" i="96" s="1"/>
  <c r="C121" i="96"/>
  <c r="H121" i="96" s="1"/>
  <c r="C120" i="96"/>
  <c r="H120" i="96" s="1"/>
  <c r="C119" i="96"/>
  <c r="H119" i="96" s="1"/>
  <c r="C118" i="96"/>
  <c r="H118" i="96" s="1"/>
  <c r="C116" i="96"/>
  <c r="H116" i="96" s="1"/>
  <c r="C115" i="96"/>
  <c r="H115" i="96" s="1"/>
  <c r="C114" i="96"/>
  <c r="H114" i="96" s="1"/>
  <c r="C113" i="96"/>
  <c r="H113" i="96" s="1"/>
  <c r="C112" i="96"/>
  <c r="H112" i="96" s="1"/>
  <c r="C111" i="96"/>
  <c r="H111" i="96" s="1"/>
  <c r="C110" i="96"/>
  <c r="H110" i="96" s="1"/>
  <c r="C107" i="96"/>
  <c r="H107" i="96" s="1"/>
  <c r="C106" i="96"/>
  <c r="H106" i="96" s="1"/>
  <c r="C105" i="96"/>
  <c r="H105" i="96" s="1"/>
  <c r="C104" i="96"/>
  <c r="H104" i="96" s="1"/>
  <c r="C103" i="96"/>
  <c r="H103" i="96" s="1"/>
  <c r="C102" i="96"/>
  <c r="H102" i="96" s="1"/>
  <c r="C101" i="96"/>
  <c r="H101" i="96" s="1"/>
  <c r="C98" i="96"/>
  <c r="H98" i="96" s="1"/>
  <c r="C97" i="96"/>
  <c r="H97" i="96" s="1"/>
  <c r="C27" i="11" s="1"/>
  <c r="C96" i="96"/>
  <c r="H96" i="96" s="1"/>
  <c r="F40" i="5" s="1"/>
  <c r="C95" i="96"/>
  <c r="H95" i="96" s="1"/>
  <c r="F39" i="5" s="1"/>
  <c r="C94" i="96"/>
  <c r="H94" i="96" s="1"/>
  <c r="F38" i="5" s="1"/>
  <c r="C93" i="96"/>
  <c r="H93" i="96" s="1"/>
  <c r="F37" i="5" s="1"/>
  <c r="C92" i="96"/>
  <c r="H92" i="96" s="1"/>
  <c r="F36" i="5" s="1"/>
  <c r="C91" i="96"/>
  <c r="H91" i="96" s="1"/>
  <c r="F35" i="5" s="1"/>
  <c r="C90" i="96"/>
  <c r="H90" i="96" s="1"/>
  <c r="F34" i="5" s="1"/>
  <c r="C89" i="96"/>
  <c r="H89" i="96" s="1"/>
  <c r="F33" i="5" s="1"/>
  <c r="C88" i="96"/>
  <c r="H88" i="96" s="1"/>
  <c r="F32" i="5" s="1"/>
  <c r="C87" i="96"/>
  <c r="H87" i="96" s="1"/>
  <c r="F31" i="5" s="1"/>
  <c r="C86" i="96"/>
  <c r="H86" i="96" s="1"/>
  <c r="F30" i="5" s="1"/>
  <c r="C85" i="96"/>
  <c r="H85" i="96" s="1"/>
  <c r="F29" i="5" s="1"/>
  <c r="C84" i="96"/>
  <c r="H84" i="96" s="1"/>
  <c r="C81" i="96"/>
  <c r="C80" i="96"/>
  <c r="H80" i="96" s="1"/>
  <c r="C79" i="96"/>
  <c r="H79" i="96" s="1"/>
  <c r="C78" i="96"/>
  <c r="H78" i="96" s="1"/>
  <c r="C77" i="96"/>
  <c r="H77" i="96" s="1"/>
  <c r="C76" i="96"/>
  <c r="H76" i="96" s="1"/>
  <c r="C75" i="96"/>
  <c r="H75" i="96" s="1"/>
  <c r="C74" i="96"/>
  <c r="H74" i="96" s="1"/>
  <c r="C73" i="96"/>
  <c r="H73" i="96" s="1"/>
  <c r="C72" i="96"/>
  <c r="H72" i="96" s="1"/>
  <c r="C71" i="96"/>
  <c r="H71" i="96" s="1"/>
  <c r="C70" i="96"/>
  <c r="H70" i="96" s="1"/>
  <c r="C69" i="96"/>
  <c r="H69" i="96" s="1"/>
  <c r="C67" i="96"/>
  <c r="H67" i="96" s="1"/>
  <c r="F25" i="5" s="1"/>
  <c r="C66" i="96"/>
  <c r="H66" i="96" s="1"/>
  <c r="F24" i="5" s="1"/>
  <c r="C65" i="96"/>
  <c r="H65" i="96" s="1"/>
  <c r="F23" i="5" s="1"/>
  <c r="C64" i="96"/>
  <c r="H64" i="96" s="1"/>
  <c r="F22" i="5" s="1"/>
  <c r="C63" i="96"/>
  <c r="H63" i="96" s="1"/>
  <c r="F21" i="5" s="1"/>
  <c r="C62" i="96"/>
  <c r="H62" i="96" s="1"/>
  <c r="F20" i="5" s="1"/>
  <c r="C61" i="96"/>
  <c r="H61" i="96" s="1"/>
  <c r="F19" i="5" s="1"/>
  <c r="C60" i="96"/>
  <c r="H60" i="96" s="1"/>
  <c r="F18" i="5" s="1"/>
  <c r="C59" i="96"/>
  <c r="H59" i="96" s="1"/>
  <c r="F17" i="5" s="1"/>
  <c r="C58" i="96"/>
  <c r="H58" i="96" s="1"/>
  <c r="F16" i="5" s="1"/>
  <c r="C57" i="96"/>
  <c r="H57" i="96" s="1"/>
  <c r="F15" i="5" s="1"/>
  <c r="C56" i="96"/>
  <c r="H56" i="96" s="1"/>
  <c r="F14" i="5" s="1"/>
  <c r="C55" i="96"/>
  <c r="H55" i="96" s="1"/>
  <c r="F13" i="5" s="1"/>
  <c r="C54" i="96"/>
  <c r="H54" i="96" s="1"/>
  <c r="F12" i="5" s="1"/>
  <c r="C53" i="96"/>
  <c r="H53" i="96" s="1"/>
  <c r="F11" i="5" s="1"/>
  <c r="C52" i="96"/>
  <c r="H52" i="96" s="1"/>
  <c r="F10" i="5" s="1"/>
  <c r="C51" i="96"/>
  <c r="H51" i="96" s="1"/>
  <c r="F9" i="5" s="1"/>
  <c r="C50" i="96"/>
  <c r="C49" i="96"/>
  <c r="H49" i="96" s="1"/>
  <c r="C48" i="96"/>
  <c r="H48" i="96" s="1"/>
  <c r="F6" i="5" s="1"/>
  <c r="H35" i="96"/>
  <c r="F29" i="4" s="1"/>
  <c r="H34" i="96"/>
  <c r="F28" i="4" s="1"/>
  <c r="H27" i="96"/>
  <c r="F21" i="4" s="1"/>
  <c r="H26" i="96"/>
  <c r="F20" i="4" s="1"/>
  <c r="H19" i="96"/>
  <c r="F13" i="4" s="1"/>
  <c r="H18" i="96"/>
  <c r="F12" i="4" s="1"/>
  <c r="A1" i="96"/>
  <c r="A1" i="95"/>
  <c r="G123" i="96"/>
  <c r="F123" i="96"/>
  <c r="E123" i="96"/>
  <c r="D123" i="96"/>
  <c r="C12" i="101" s="1"/>
  <c r="G108" i="96"/>
  <c r="F108" i="96"/>
  <c r="E108" i="96"/>
  <c r="D108" i="96"/>
  <c r="C33" i="101" s="1"/>
  <c r="G99" i="96"/>
  <c r="F99" i="96"/>
  <c r="E99" i="96"/>
  <c r="D99" i="96"/>
  <c r="C32" i="101" s="1"/>
  <c r="G82" i="96"/>
  <c r="F82" i="96"/>
  <c r="E82" i="96"/>
  <c r="D82" i="96"/>
  <c r="C31" i="101" s="1"/>
  <c r="G46" i="96"/>
  <c r="G124" i="96" s="1"/>
  <c r="F46" i="96"/>
  <c r="E46" i="96"/>
  <c r="D46" i="96"/>
  <c r="C30" i="101" s="1"/>
  <c r="C78" i="95"/>
  <c r="H78" i="95" s="1"/>
  <c r="C79" i="95"/>
  <c r="H79" i="95" s="1"/>
  <c r="D9" i="72" s="1"/>
  <c r="C80" i="95"/>
  <c r="H80" i="95" s="1"/>
  <c r="D10" i="72" s="1"/>
  <c r="C82" i="95"/>
  <c r="H82" i="95" s="1"/>
  <c r="D12" i="72" s="1"/>
  <c r="C83" i="95"/>
  <c r="H83" i="95" s="1"/>
  <c r="D13" i="72" s="1"/>
  <c r="C85" i="95"/>
  <c r="H85" i="95" s="1"/>
  <c r="D14" i="72" s="1"/>
  <c r="C86" i="95"/>
  <c r="H86" i="95" s="1"/>
  <c r="D15" i="72" s="1"/>
  <c r="C87" i="95"/>
  <c r="H87" i="95" s="1"/>
  <c r="D16" i="72" s="1"/>
  <c r="C88" i="95"/>
  <c r="H88" i="95" s="1"/>
  <c r="D17" i="72" s="1"/>
  <c r="C89" i="95"/>
  <c r="H89" i="95" s="1"/>
  <c r="D18" i="72" s="1"/>
  <c r="C77" i="95"/>
  <c r="H77" i="95" s="1"/>
  <c r="D7" i="72" s="1"/>
  <c r="C69" i="95"/>
  <c r="H69" i="95" s="1"/>
  <c r="C70" i="95"/>
  <c r="H70" i="95" s="1"/>
  <c r="G29" i="78" s="1"/>
  <c r="C71" i="95"/>
  <c r="H71" i="95" s="1"/>
  <c r="G30" i="78" s="1"/>
  <c r="C72" i="95"/>
  <c r="H72" i="95" s="1"/>
  <c r="G31" i="78" s="1"/>
  <c r="C73" i="95"/>
  <c r="H73" i="95" s="1"/>
  <c r="G32" i="78" s="1"/>
  <c r="C74" i="95"/>
  <c r="H74" i="95" s="1"/>
  <c r="G33" i="78" s="1"/>
  <c r="C68" i="95"/>
  <c r="H68" i="95" s="1"/>
  <c r="G27" i="78" s="1"/>
  <c r="C52" i="95"/>
  <c r="H52" i="95" s="1"/>
  <c r="G7" i="78" s="1"/>
  <c r="C53" i="95"/>
  <c r="H53" i="95" s="1"/>
  <c r="G8" i="78" s="1"/>
  <c r="C55" i="95"/>
  <c r="H55" i="95" s="1"/>
  <c r="G10" i="78" s="1"/>
  <c r="C56" i="95"/>
  <c r="H56" i="95" s="1"/>
  <c r="G11" i="78" s="1"/>
  <c r="C57" i="95"/>
  <c r="H57" i="95" s="1"/>
  <c r="G12" i="78" s="1"/>
  <c r="C58" i="95"/>
  <c r="H58" i="95" s="1"/>
  <c r="G13" i="78" s="1"/>
  <c r="C59" i="95"/>
  <c r="H59" i="95" s="1"/>
  <c r="G14" i="78" s="1"/>
  <c r="C60" i="95"/>
  <c r="H60" i="95" s="1"/>
  <c r="G15" i="78" s="1"/>
  <c r="C61" i="95"/>
  <c r="H61" i="95" s="1"/>
  <c r="G16" i="78" s="1"/>
  <c r="C62" i="95"/>
  <c r="H62" i="95" s="1"/>
  <c r="G17" i="78" s="1"/>
  <c r="C63" i="95"/>
  <c r="H63" i="95" s="1"/>
  <c r="G18" i="78" s="1"/>
  <c r="C64" i="95"/>
  <c r="H64" i="95" s="1"/>
  <c r="G23" i="78" s="1"/>
  <c r="G24" i="78" s="1"/>
  <c r="C30" i="10" s="1"/>
  <c r="C65" i="95"/>
  <c r="H65" i="95" s="1"/>
  <c r="C51" i="95"/>
  <c r="H51" i="95" s="1"/>
  <c r="C33" i="95"/>
  <c r="H33" i="95" s="1"/>
  <c r="C27" i="78" s="1"/>
  <c r="C30" i="95"/>
  <c r="H30" i="95" s="1"/>
  <c r="C24" i="78" s="1"/>
  <c r="C29" i="95"/>
  <c r="H29" i="95" s="1"/>
  <c r="C23" i="78" s="1"/>
  <c r="C28" i="95"/>
  <c r="H28" i="95" s="1"/>
  <c r="C22" i="78" s="1"/>
  <c r="C27" i="95"/>
  <c r="H27" i="95" s="1"/>
  <c r="C21" i="78" s="1"/>
  <c r="C26" i="95"/>
  <c r="H26" i="95" s="1"/>
  <c r="C20" i="78" s="1"/>
  <c r="C25" i="95"/>
  <c r="H25" i="95" s="1"/>
  <c r="C19" i="78" s="1"/>
  <c r="C24" i="95"/>
  <c r="H24" i="95" s="1"/>
  <c r="C18" i="78" s="1"/>
  <c r="C23" i="95"/>
  <c r="H23" i="95" s="1"/>
  <c r="C17" i="78" s="1"/>
  <c r="C22" i="95"/>
  <c r="H22" i="95" s="1"/>
  <c r="C16" i="78" s="1"/>
  <c r="C21" i="95"/>
  <c r="H21" i="95" s="1"/>
  <c r="C15" i="78" s="1"/>
  <c r="C20" i="95"/>
  <c r="H20" i="95" s="1"/>
  <c r="C14" i="78" s="1"/>
  <c r="C19" i="95"/>
  <c r="H19" i="95" s="1"/>
  <c r="C13" i="78" s="1"/>
  <c r="C18" i="95"/>
  <c r="H18" i="95" s="1"/>
  <c r="C12" i="78" s="1"/>
  <c r="C17" i="95"/>
  <c r="H17" i="95" s="1"/>
  <c r="C11" i="78" s="1"/>
  <c r="C16" i="95"/>
  <c r="H16" i="95" s="1"/>
  <c r="C10" i="78" s="1"/>
  <c r="C15" i="95"/>
  <c r="H15" i="95" s="1"/>
  <c r="C9" i="78" s="1"/>
  <c r="A1" i="94"/>
  <c r="G90" i="95"/>
  <c r="F90" i="95"/>
  <c r="E90" i="95"/>
  <c r="D90" i="95"/>
  <c r="C12" i="102" s="1"/>
  <c r="G75" i="95"/>
  <c r="F75" i="95"/>
  <c r="E75" i="95"/>
  <c r="D75" i="95"/>
  <c r="C33" i="102" s="1"/>
  <c r="G66" i="95"/>
  <c r="F66" i="95"/>
  <c r="E66" i="95"/>
  <c r="D66" i="95"/>
  <c r="C32" i="102" s="1"/>
  <c r="G49" i="95"/>
  <c r="F49" i="95"/>
  <c r="E49" i="95"/>
  <c r="D49" i="95"/>
  <c r="G13" i="95"/>
  <c r="F13" i="95"/>
  <c r="E13" i="95"/>
  <c r="D13" i="95"/>
  <c r="C30" i="102" s="1"/>
  <c r="C111" i="94"/>
  <c r="H111" i="94" s="1"/>
  <c r="D8" i="70" s="1"/>
  <c r="C112" i="94"/>
  <c r="H112" i="94" s="1"/>
  <c r="D9" i="70" s="1"/>
  <c r="C113" i="94"/>
  <c r="H113" i="94" s="1"/>
  <c r="D10" i="70" s="1"/>
  <c r="C114" i="94"/>
  <c r="H114" i="94" s="1"/>
  <c r="D11" i="70" s="1"/>
  <c r="C115" i="94"/>
  <c r="H115" i="94" s="1"/>
  <c r="D12" i="70" s="1"/>
  <c r="C116" i="94"/>
  <c r="H116" i="94" s="1"/>
  <c r="D13" i="70" s="1"/>
  <c r="C118" i="94"/>
  <c r="H118" i="94" s="1"/>
  <c r="D14" i="70" s="1"/>
  <c r="C119" i="94"/>
  <c r="H119" i="94" s="1"/>
  <c r="D15" i="70" s="1"/>
  <c r="C120" i="94"/>
  <c r="H120" i="94" s="1"/>
  <c r="D16" i="70" s="1"/>
  <c r="C121" i="94"/>
  <c r="H121" i="94" s="1"/>
  <c r="D17" i="70" s="1"/>
  <c r="C122" i="94"/>
  <c r="H122" i="94" s="1"/>
  <c r="D18" i="70" s="1"/>
  <c r="C110" i="94"/>
  <c r="H110" i="94" s="1"/>
  <c r="C102" i="94"/>
  <c r="H102" i="94" s="1"/>
  <c r="C103" i="94"/>
  <c r="H103" i="94" s="1"/>
  <c r="C19" i="80" s="1"/>
  <c r="C104" i="94"/>
  <c r="H104" i="94" s="1"/>
  <c r="C20" i="80" s="1"/>
  <c r="C105" i="94"/>
  <c r="H105" i="94" s="1"/>
  <c r="C21" i="80" s="1"/>
  <c r="C106" i="94"/>
  <c r="H106" i="94" s="1"/>
  <c r="C22" i="80" s="1"/>
  <c r="C107" i="94"/>
  <c r="H107" i="94" s="1"/>
  <c r="C23" i="80" s="1"/>
  <c r="C101" i="94"/>
  <c r="H101" i="94" s="1"/>
  <c r="C16" i="80" s="1"/>
  <c r="C85" i="94"/>
  <c r="H85" i="94" s="1"/>
  <c r="C29" i="5" s="1"/>
  <c r="C86" i="94"/>
  <c r="H86" i="94" s="1"/>
  <c r="C30" i="5" s="1"/>
  <c r="C87" i="94"/>
  <c r="H87" i="94" s="1"/>
  <c r="C31" i="5" s="1"/>
  <c r="C88" i="94"/>
  <c r="H88" i="94" s="1"/>
  <c r="C32" i="5" s="1"/>
  <c r="C89" i="94"/>
  <c r="H89" i="94" s="1"/>
  <c r="C33" i="5" s="1"/>
  <c r="C90" i="94"/>
  <c r="H90" i="94" s="1"/>
  <c r="C34" i="5" s="1"/>
  <c r="C91" i="94"/>
  <c r="H91" i="94" s="1"/>
  <c r="C35" i="5" s="1"/>
  <c r="C92" i="94"/>
  <c r="H92" i="94" s="1"/>
  <c r="C36" i="5" s="1"/>
  <c r="C93" i="94"/>
  <c r="H93" i="94" s="1"/>
  <c r="C37" i="5" s="1"/>
  <c r="C94" i="94"/>
  <c r="H94" i="94" s="1"/>
  <c r="C38" i="5" s="1"/>
  <c r="C95" i="94"/>
  <c r="H95" i="94" s="1"/>
  <c r="C39" i="5" s="1"/>
  <c r="C96" i="94"/>
  <c r="H96" i="94" s="1"/>
  <c r="C40" i="5" s="1"/>
  <c r="C97" i="94"/>
  <c r="H97" i="94" s="1"/>
  <c r="C98" i="94"/>
  <c r="H98" i="94" s="1"/>
  <c r="C41" i="5" s="1"/>
  <c r="C84" i="94"/>
  <c r="H84" i="94" s="1"/>
  <c r="C49" i="94"/>
  <c r="H49" i="94" s="1"/>
  <c r="C7" i="5" s="1"/>
  <c r="C50" i="94"/>
  <c r="H50" i="94" s="1"/>
  <c r="C8" i="5" s="1"/>
  <c r="C51" i="94"/>
  <c r="H51" i="94" s="1"/>
  <c r="C9" i="5" s="1"/>
  <c r="C52" i="94"/>
  <c r="H52" i="94" s="1"/>
  <c r="C10" i="5" s="1"/>
  <c r="C53" i="94"/>
  <c r="H53" i="94" s="1"/>
  <c r="C11" i="5" s="1"/>
  <c r="C54" i="94"/>
  <c r="H54" i="94" s="1"/>
  <c r="C12" i="5" s="1"/>
  <c r="C55" i="94"/>
  <c r="H55" i="94" s="1"/>
  <c r="C13" i="5" s="1"/>
  <c r="C56" i="94"/>
  <c r="H56" i="94" s="1"/>
  <c r="C14" i="5" s="1"/>
  <c r="C57" i="94"/>
  <c r="H57" i="94" s="1"/>
  <c r="C15" i="5" s="1"/>
  <c r="C58" i="94"/>
  <c r="H58" i="94" s="1"/>
  <c r="C16" i="5" s="1"/>
  <c r="C59" i="94"/>
  <c r="H59" i="94" s="1"/>
  <c r="C17" i="5" s="1"/>
  <c r="C60" i="94"/>
  <c r="H60" i="94" s="1"/>
  <c r="C18" i="5" s="1"/>
  <c r="C61" i="94"/>
  <c r="H61" i="94" s="1"/>
  <c r="C19" i="5" s="1"/>
  <c r="C62" i="94"/>
  <c r="H62" i="94" s="1"/>
  <c r="C20" i="5" s="1"/>
  <c r="C63" i="94"/>
  <c r="H63" i="94" s="1"/>
  <c r="C21" i="5" s="1"/>
  <c r="C64" i="94"/>
  <c r="H64" i="94" s="1"/>
  <c r="C22" i="5" s="1"/>
  <c r="C65" i="94"/>
  <c r="H65" i="94" s="1"/>
  <c r="C23" i="5" s="1"/>
  <c r="C66" i="94"/>
  <c r="H66" i="94" s="1"/>
  <c r="C24" i="5" s="1"/>
  <c r="C67" i="94"/>
  <c r="H67" i="94" s="1"/>
  <c r="C25" i="5" s="1"/>
  <c r="C69" i="94"/>
  <c r="H69" i="94" s="1"/>
  <c r="C70" i="94"/>
  <c r="H70" i="94" s="1"/>
  <c r="C71" i="94"/>
  <c r="H71" i="94" s="1"/>
  <c r="C72" i="94"/>
  <c r="H72" i="94" s="1"/>
  <c r="C73" i="94"/>
  <c r="H73" i="94" s="1"/>
  <c r="C74" i="94"/>
  <c r="H74" i="94" s="1"/>
  <c r="C75" i="94"/>
  <c r="H75" i="94" s="1"/>
  <c r="C76" i="94"/>
  <c r="H76" i="94" s="1"/>
  <c r="C77" i="94"/>
  <c r="H77" i="94" s="1"/>
  <c r="C78" i="94"/>
  <c r="H78" i="94" s="1"/>
  <c r="C79" i="94"/>
  <c r="H79" i="94" s="1"/>
  <c r="C80" i="94"/>
  <c r="H80" i="94" s="1"/>
  <c r="C81" i="94"/>
  <c r="H81" i="94" s="1"/>
  <c r="C48" i="94"/>
  <c r="H48" i="94" s="1"/>
  <c r="E36" i="104"/>
  <c r="C39" i="116"/>
  <c r="C39" i="117"/>
  <c r="E39" i="117"/>
  <c r="F29" i="12"/>
  <c r="H16" i="94"/>
  <c r="C10" i="4" s="1"/>
  <c r="H20" i="94"/>
  <c r="C14" i="4" s="1"/>
  <c r="H34" i="94"/>
  <c r="C28" i="4" s="1"/>
  <c r="G123" i="94"/>
  <c r="F123" i="94"/>
  <c r="E123" i="94"/>
  <c r="D123" i="94"/>
  <c r="C12" i="99" s="1"/>
  <c r="G108" i="94"/>
  <c r="F108" i="94"/>
  <c r="E108" i="94"/>
  <c r="D108" i="94"/>
  <c r="C33" i="99" s="1"/>
  <c r="G99" i="94"/>
  <c r="F99" i="94"/>
  <c r="E99" i="94"/>
  <c r="D99" i="94"/>
  <c r="C32" i="99" s="1"/>
  <c r="D82" i="94"/>
  <c r="C31" i="99" s="1"/>
  <c r="E82" i="94"/>
  <c r="E31" i="99" s="1"/>
  <c r="F82" i="94"/>
  <c r="G82" i="94"/>
  <c r="C30" i="99"/>
  <c r="C31" i="92"/>
  <c r="H31" i="92" s="1"/>
  <c r="C30" i="92"/>
  <c r="H30" i="92" s="1"/>
  <c r="C29" i="92"/>
  <c r="H29" i="92" s="1"/>
  <c r="C26" i="92"/>
  <c r="H26" i="92" s="1"/>
  <c r="C25" i="92"/>
  <c r="H25" i="92" s="1"/>
  <c r="C19" i="92"/>
  <c r="H19" i="92" s="1"/>
  <c r="C20" i="92"/>
  <c r="H20" i="92" s="1"/>
  <c r="C21" i="92"/>
  <c r="H21" i="92" s="1"/>
  <c r="C22" i="92"/>
  <c r="H22" i="92" s="1"/>
  <c r="C18" i="92"/>
  <c r="H18" i="92" s="1"/>
  <c r="C12" i="92"/>
  <c r="H12" i="92" s="1"/>
  <c r="C13" i="92"/>
  <c r="H13" i="92" s="1"/>
  <c r="C14" i="92"/>
  <c r="H14" i="92" s="1"/>
  <c r="C15" i="92"/>
  <c r="H15" i="92" s="1"/>
  <c r="C11" i="92"/>
  <c r="H11" i="92" s="1"/>
  <c r="G16" i="92"/>
  <c r="F16" i="92"/>
  <c r="C27" i="101" s="1"/>
  <c r="E16" i="92"/>
  <c r="D16" i="92"/>
  <c r="D33" i="92" s="1"/>
  <c r="A1" i="92"/>
  <c r="C31" i="91"/>
  <c r="C30" i="91"/>
  <c r="H30" i="91" s="1"/>
  <c r="C29" i="91"/>
  <c r="H29" i="91" s="1"/>
  <c r="C26" i="91"/>
  <c r="H26" i="91" s="1"/>
  <c r="C25" i="91"/>
  <c r="H25" i="91" s="1"/>
  <c r="C19" i="91"/>
  <c r="H19" i="91" s="1"/>
  <c r="C20" i="91"/>
  <c r="C21" i="91"/>
  <c r="H21" i="91" s="1"/>
  <c r="C22" i="91"/>
  <c r="H22" i="91" s="1"/>
  <c r="C18" i="91"/>
  <c r="H18" i="91" s="1"/>
  <c r="C11" i="91"/>
  <c r="H11" i="91" s="1"/>
  <c r="G16" i="91"/>
  <c r="F16" i="91"/>
  <c r="C27" i="102" s="1"/>
  <c r="E16" i="91"/>
  <c r="D16" i="91"/>
  <c r="C37" i="114" s="1"/>
  <c r="A1" i="91"/>
  <c r="C30" i="90"/>
  <c r="H30" i="90" s="1"/>
  <c r="C8" i="85" s="1"/>
  <c r="C31" i="90"/>
  <c r="H31" i="90" s="1"/>
  <c r="C9" i="85" s="1"/>
  <c r="C29" i="90"/>
  <c r="H29" i="90" s="1"/>
  <c r="C26" i="90"/>
  <c r="H26" i="90" s="1"/>
  <c r="C22" i="85" s="1"/>
  <c r="C25" i="90"/>
  <c r="H25" i="90" s="1"/>
  <c r="C21" i="85" s="1"/>
  <c r="C19" i="90"/>
  <c r="H19" i="90" s="1"/>
  <c r="C20" i="90"/>
  <c r="C21" i="90"/>
  <c r="H21" i="90" s="1"/>
  <c r="C22" i="90"/>
  <c r="H22" i="90" s="1"/>
  <c r="C17" i="85" s="1"/>
  <c r="C18" i="90"/>
  <c r="H18" i="90" s="1"/>
  <c r="C13" i="85" s="1"/>
  <c r="D16" i="90"/>
  <c r="C37" i="105" s="1"/>
  <c r="E16" i="90"/>
  <c r="F16" i="90"/>
  <c r="C27" i="99" s="1"/>
  <c r="G16" i="90"/>
  <c r="E27" i="99" s="1"/>
  <c r="C12" i="90"/>
  <c r="H12" i="90" s="1"/>
  <c r="C8" i="84" s="1"/>
  <c r="C13" i="90"/>
  <c r="H13" i="90" s="1"/>
  <c r="C14" i="90"/>
  <c r="H14" i="90" s="1"/>
  <c r="C15" i="90"/>
  <c r="H15" i="90" s="1"/>
  <c r="C11" i="90"/>
  <c r="H11" i="90" s="1"/>
  <c r="F31" i="116"/>
  <c r="E28" i="15" s="1"/>
  <c r="F31" i="117"/>
  <c r="F28" i="15" s="1"/>
  <c r="E29" i="12"/>
  <c r="C37" i="115"/>
  <c r="A1" i="90"/>
  <c r="A1" i="86"/>
  <c r="A1" i="87"/>
  <c r="A1" i="8"/>
  <c r="A1" i="16"/>
  <c r="E39" i="116"/>
  <c r="H39" i="73"/>
  <c r="H38" i="73"/>
  <c r="H37" i="73"/>
  <c r="H36" i="73"/>
  <c r="H35" i="73"/>
  <c r="H34" i="73"/>
  <c r="H33" i="73"/>
  <c r="H32" i="73"/>
  <c r="H31" i="73"/>
  <c r="H30" i="73"/>
  <c r="H29" i="73"/>
  <c r="H28" i="73"/>
  <c r="C19" i="73"/>
  <c r="C23" i="73" s="1"/>
  <c r="C19" i="71"/>
  <c r="C23" i="71" s="1"/>
  <c r="H41" i="70"/>
  <c r="H39" i="71"/>
  <c r="H38" i="71"/>
  <c r="H37" i="71"/>
  <c r="H36" i="71"/>
  <c r="H35" i="71"/>
  <c r="H34" i="71"/>
  <c r="H33" i="71"/>
  <c r="H32" i="71"/>
  <c r="H31" i="71"/>
  <c r="H30" i="71"/>
  <c r="H29" i="71"/>
  <c r="H28" i="71"/>
  <c r="F15" i="71"/>
  <c r="F12" i="71"/>
  <c r="F10" i="71"/>
  <c r="F7" i="71"/>
  <c r="H29" i="70"/>
  <c r="H30" i="70"/>
  <c r="H31" i="70"/>
  <c r="H32" i="70"/>
  <c r="H33" i="70"/>
  <c r="H34" i="70"/>
  <c r="H35" i="70"/>
  <c r="H36" i="70"/>
  <c r="H37" i="70"/>
  <c r="H38" i="70"/>
  <c r="H39" i="70"/>
  <c r="H28" i="70"/>
  <c r="C23" i="70"/>
  <c r="C40" i="70"/>
  <c r="C44" i="70" s="1"/>
  <c r="E11" i="14"/>
  <c r="G11" i="14"/>
  <c r="F28" i="71"/>
  <c r="F11" i="71"/>
  <c r="G42" i="5"/>
  <c r="F28" i="70"/>
  <c r="F28" i="73"/>
  <c r="G10" i="14"/>
  <c r="G7" i="14"/>
  <c r="G6" i="14"/>
  <c r="E10" i="14"/>
  <c r="E7" i="14"/>
  <c r="E6" i="14"/>
  <c r="D10" i="14"/>
  <c r="D7" i="14"/>
  <c r="D6" i="14"/>
  <c r="C10" i="14"/>
  <c r="C7" i="14"/>
  <c r="C6" i="14"/>
  <c r="G44" i="5"/>
  <c r="C16" i="11"/>
  <c r="C9" i="11"/>
  <c r="C8" i="11"/>
  <c r="C40" i="77"/>
  <c r="C36" i="104"/>
  <c r="F30" i="12"/>
  <c r="E36" i="103"/>
  <c r="J7" i="86"/>
  <c r="E124" i="96"/>
  <c r="H81" i="96"/>
  <c r="F20" i="72"/>
  <c r="G41" i="72" s="1"/>
  <c r="H14" i="16" s="1"/>
  <c r="C24" i="10"/>
  <c r="J8" i="13"/>
  <c r="C38" i="115"/>
  <c r="F43" i="87"/>
  <c r="H43" i="87" s="1"/>
  <c r="H27" i="131"/>
  <c r="H50" i="96"/>
  <c r="F8" i="5" s="1"/>
  <c r="F9" i="102"/>
  <c r="D8" i="12" s="1"/>
  <c r="J98" i="86" l="1"/>
  <c r="E19" i="80"/>
  <c r="E15" i="13"/>
  <c r="D38" i="131"/>
  <c r="E17" i="13"/>
  <c r="E32" i="102"/>
  <c r="H16" i="69"/>
  <c r="H13" i="88" s="1"/>
  <c r="D23" i="117"/>
  <c r="F23" i="117" s="1"/>
  <c r="F20" i="15" s="1"/>
  <c r="H20" i="15" s="1"/>
  <c r="J7" i="83"/>
  <c r="J11" i="83"/>
  <c r="E9" i="13"/>
  <c r="E37" i="13"/>
  <c r="E36" i="13"/>
  <c r="J18" i="83"/>
  <c r="J10" i="83"/>
  <c r="G37" i="83"/>
  <c r="E19" i="73"/>
  <c r="E23" i="73" s="1"/>
  <c r="D30" i="11"/>
  <c r="F18" i="71"/>
  <c r="H37" i="131"/>
  <c r="E38" i="115"/>
  <c r="F38" i="115" s="1"/>
  <c r="G35" i="15" s="1"/>
  <c r="D33" i="84"/>
  <c r="D37" i="84" s="1"/>
  <c r="F8" i="8" s="1"/>
  <c r="F12" i="8" s="1"/>
  <c r="J141" i="86"/>
  <c r="D28" i="117"/>
  <c r="F28" i="117" s="1"/>
  <c r="F25" i="15" s="1"/>
  <c r="D12" i="73"/>
  <c r="D33" i="73" s="1"/>
  <c r="J110" i="86"/>
  <c r="K16" i="13"/>
  <c r="M16" i="70"/>
  <c r="N16" i="70"/>
  <c r="E35" i="13"/>
  <c r="F16" i="71"/>
  <c r="G16" i="69"/>
  <c r="C93" i="131"/>
  <c r="N17" i="73"/>
  <c r="M17" i="73"/>
  <c r="M7" i="72"/>
  <c r="N7" i="72"/>
  <c r="N12" i="70"/>
  <c r="M12" i="70"/>
  <c r="E31" i="101"/>
  <c r="E33" i="101"/>
  <c r="J7" i="13"/>
  <c r="K7" i="71"/>
  <c r="J14" i="13"/>
  <c r="K14" i="71"/>
  <c r="K14" i="13" s="1"/>
  <c r="M18" i="72"/>
  <c r="N18" i="72"/>
  <c r="N10" i="72"/>
  <c r="M10" i="72"/>
  <c r="M14" i="70"/>
  <c r="N14" i="70"/>
  <c r="M15" i="71"/>
  <c r="N15" i="71"/>
  <c r="N12" i="73"/>
  <c r="M12" i="73"/>
  <c r="E14" i="13"/>
  <c r="F93" i="131"/>
  <c r="M9" i="73"/>
  <c r="N9" i="73"/>
  <c r="N16" i="71"/>
  <c r="M16" i="71"/>
  <c r="M11" i="70"/>
  <c r="N11" i="70"/>
  <c r="N10" i="73"/>
  <c r="M10" i="73"/>
  <c r="N18" i="73"/>
  <c r="M18" i="73"/>
  <c r="N22" i="73"/>
  <c r="M22" i="73"/>
  <c r="E8" i="13"/>
  <c r="E33" i="91"/>
  <c r="M18" i="70"/>
  <c r="N18" i="70"/>
  <c r="K18" i="13"/>
  <c r="N13" i="70"/>
  <c r="M13" i="70"/>
  <c r="E33" i="92"/>
  <c r="G33" i="90"/>
  <c r="E27" i="102"/>
  <c r="C31" i="115"/>
  <c r="N7" i="73"/>
  <c r="M7" i="73"/>
  <c r="K23" i="73"/>
  <c r="K15" i="13"/>
  <c r="N15" i="70"/>
  <c r="M15" i="70"/>
  <c r="E34" i="13"/>
  <c r="M17" i="72"/>
  <c r="N17" i="72"/>
  <c r="E32" i="13"/>
  <c r="K17" i="13"/>
  <c r="M17" i="70"/>
  <c r="N17" i="70"/>
  <c r="N17" i="13" s="1"/>
  <c r="N13" i="73"/>
  <c r="M13" i="73"/>
  <c r="E40" i="83"/>
  <c r="E44" i="83" s="1"/>
  <c r="F34" i="105"/>
  <c r="C31" i="15" s="1"/>
  <c r="N22" i="72"/>
  <c r="M22" i="72"/>
  <c r="E11" i="13"/>
  <c r="D13" i="104"/>
  <c r="F13" i="104" s="1"/>
  <c r="F12" i="12" s="1"/>
  <c r="H12" i="12" s="1"/>
  <c r="N12" i="71"/>
  <c r="M12" i="71"/>
  <c r="H83" i="131"/>
  <c r="H11" i="69"/>
  <c r="N11" i="72"/>
  <c r="M11" i="72"/>
  <c r="F9" i="71"/>
  <c r="E31" i="115"/>
  <c r="F31" i="115" s="1"/>
  <c r="G28" i="15" s="1"/>
  <c r="M8" i="72"/>
  <c r="N8" i="72"/>
  <c r="M8" i="71"/>
  <c r="N8" i="71"/>
  <c r="M17" i="71"/>
  <c r="N17" i="71"/>
  <c r="N14" i="73"/>
  <c r="M14" i="73"/>
  <c r="J16" i="83"/>
  <c r="N22" i="70"/>
  <c r="K22" i="13"/>
  <c r="M22" i="70"/>
  <c r="J22" i="83"/>
  <c r="E41" i="13"/>
  <c r="E33" i="13"/>
  <c r="E12" i="13"/>
  <c r="D31" i="11"/>
  <c r="E7" i="16" s="1"/>
  <c r="K7" i="16" s="1"/>
  <c r="H68" i="131"/>
  <c r="G36" i="83"/>
  <c r="N11" i="73"/>
  <c r="M11" i="73"/>
  <c r="H77" i="131"/>
  <c r="E28" i="99"/>
  <c r="C31" i="114"/>
  <c r="C39" i="114" s="1"/>
  <c r="D37" i="10" s="1"/>
  <c r="D38" i="10" s="1"/>
  <c r="M16" i="72"/>
  <c r="N16" i="72"/>
  <c r="N13" i="71"/>
  <c r="M13" i="71"/>
  <c r="M9" i="70"/>
  <c r="N9" i="70"/>
  <c r="N15" i="72"/>
  <c r="M15" i="72"/>
  <c r="K7" i="13"/>
  <c r="N7" i="70"/>
  <c r="M7" i="70"/>
  <c r="M9" i="71"/>
  <c r="N9" i="71"/>
  <c r="M18" i="71"/>
  <c r="N18" i="71"/>
  <c r="M15" i="73"/>
  <c r="N15" i="73"/>
  <c r="E40" i="13"/>
  <c r="H31" i="131"/>
  <c r="E16" i="13"/>
  <c r="H43" i="13"/>
  <c r="E14" i="16" s="1"/>
  <c r="K14" i="16" s="1"/>
  <c r="E30" i="101"/>
  <c r="F22" i="71"/>
  <c r="N10" i="71"/>
  <c r="M10" i="71"/>
  <c r="N14" i="72"/>
  <c r="M14" i="72"/>
  <c r="K8" i="13"/>
  <c r="M8" i="70"/>
  <c r="N8" i="70"/>
  <c r="M8" i="73"/>
  <c r="N8" i="73"/>
  <c r="M16" i="73"/>
  <c r="N16" i="73"/>
  <c r="J14" i="83"/>
  <c r="N22" i="71"/>
  <c r="M22" i="71"/>
  <c r="E39" i="13"/>
  <c r="E18" i="13"/>
  <c r="E10" i="13"/>
  <c r="F14" i="69"/>
  <c r="E16" i="69"/>
  <c r="E20" i="69" s="1"/>
  <c r="M9" i="72"/>
  <c r="M9" i="13" s="1"/>
  <c r="N9" i="72"/>
  <c r="K9" i="13"/>
  <c r="C23" i="72"/>
  <c r="C19" i="13"/>
  <c r="C23" i="13" s="1"/>
  <c r="N12" i="72"/>
  <c r="K12" i="13"/>
  <c r="M12" i="72"/>
  <c r="N11" i="71"/>
  <c r="K11" i="13"/>
  <c r="M11" i="71"/>
  <c r="K23" i="71"/>
  <c r="I6" i="88"/>
  <c r="I33" i="12"/>
  <c r="F32" i="102"/>
  <c r="D31" i="12" s="1"/>
  <c r="E40" i="72"/>
  <c r="E44" i="72" s="1"/>
  <c r="N13" i="72"/>
  <c r="K13" i="13"/>
  <c r="K23" i="72"/>
  <c r="M13" i="72"/>
  <c r="I32" i="15"/>
  <c r="D20" i="13"/>
  <c r="F20" i="13" s="1"/>
  <c r="C16" i="85"/>
  <c r="G15" i="85"/>
  <c r="M10" i="70"/>
  <c r="N10" i="70"/>
  <c r="K10" i="13"/>
  <c r="K23" i="70"/>
  <c r="C16" i="69"/>
  <c r="C13" i="88" s="1"/>
  <c r="J41" i="86"/>
  <c r="C13" i="95"/>
  <c r="H12" i="96"/>
  <c r="C46" i="96"/>
  <c r="H36" i="96"/>
  <c r="F30" i="4" s="1"/>
  <c r="G30" i="4" s="1"/>
  <c r="D12" i="13"/>
  <c r="G39" i="83"/>
  <c r="G38" i="83"/>
  <c r="G30" i="83"/>
  <c r="I23" i="83"/>
  <c r="G32" i="83"/>
  <c r="H40" i="83"/>
  <c r="H44" i="83" s="1"/>
  <c r="G31" i="83"/>
  <c r="H23" i="83"/>
  <c r="G29" i="83"/>
  <c r="G43" i="83"/>
  <c r="I13" i="16" s="1"/>
  <c r="J15" i="83"/>
  <c r="F17" i="71"/>
  <c r="E19" i="71"/>
  <c r="E23" i="71" s="1"/>
  <c r="J10" i="13"/>
  <c r="J23" i="70"/>
  <c r="M24" i="70" s="1"/>
  <c r="J9" i="13"/>
  <c r="E40" i="70"/>
  <c r="E44" i="70" s="1"/>
  <c r="F31" i="101"/>
  <c r="G30" i="12" s="1"/>
  <c r="D45" i="5"/>
  <c r="G17" i="80"/>
  <c r="J16" i="13"/>
  <c r="E19" i="72"/>
  <c r="E23" i="72" s="1"/>
  <c r="J11" i="13"/>
  <c r="C108" i="94"/>
  <c r="J23" i="73"/>
  <c r="M24" i="73" s="1"/>
  <c r="E40" i="73"/>
  <c r="E44" i="73" s="1"/>
  <c r="J23" i="71"/>
  <c r="M24" i="71" s="1"/>
  <c r="J22" i="13"/>
  <c r="J15" i="13"/>
  <c r="C9" i="9"/>
  <c r="F8" i="71"/>
  <c r="J17" i="13"/>
  <c r="H31" i="13"/>
  <c r="H39" i="13"/>
  <c r="J13" i="13"/>
  <c r="E19" i="70"/>
  <c r="G19" i="13"/>
  <c r="G23" i="13" s="1"/>
  <c r="I19" i="13"/>
  <c r="I23" i="13" s="1"/>
  <c r="H19" i="13"/>
  <c r="H23" i="13" s="1"/>
  <c r="J125" i="86"/>
  <c r="E124" i="94"/>
  <c r="H36" i="13"/>
  <c r="H40" i="71"/>
  <c r="H44" i="71" s="1"/>
  <c r="H33" i="13"/>
  <c r="H32" i="13"/>
  <c r="H30" i="13"/>
  <c r="E30" i="99"/>
  <c r="F30" i="99" s="1"/>
  <c r="C29" i="12" s="1"/>
  <c r="J107" i="86"/>
  <c r="D9" i="73"/>
  <c r="D9" i="13" s="1"/>
  <c r="E16" i="80"/>
  <c r="G16" i="80" s="1"/>
  <c r="J96" i="86"/>
  <c r="J173" i="86"/>
  <c r="F10" i="14"/>
  <c r="F86" i="35" s="1"/>
  <c r="G14" i="16"/>
  <c r="J14" i="16" s="1"/>
  <c r="G43" i="13"/>
  <c r="D14" i="16" s="1"/>
  <c r="J99" i="86"/>
  <c r="E20" i="80"/>
  <c r="G20" i="80" s="1"/>
  <c r="H79" i="87"/>
  <c r="H80" i="87" s="1"/>
  <c r="F80" i="87"/>
  <c r="J102" i="86"/>
  <c r="E23" i="80"/>
  <c r="G23" i="80" s="1"/>
  <c r="E14" i="69"/>
  <c r="E7" i="88"/>
  <c r="E8" i="88" s="1"/>
  <c r="E10" i="88" s="1"/>
  <c r="E12" i="88" s="1"/>
  <c r="C39" i="115"/>
  <c r="D34" i="11" s="1"/>
  <c r="D35" i="11" s="1"/>
  <c r="F20" i="69"/>
  <c r="F21" i="69" s="1"/>
  <c r="F13" i="88"/>
  <c r="J23" i="72"/>
  <c r="M24" i="72" s="1"/>
  <c r="C82" i="96"/>
  <c r="E40" i="71"/>
  <c r="E44" i="71" s="1"/>
  <c r="D32" i="71"/>
  <c r="F32" i="71" s="1"/>
  <c r="G32" i="71" s="1"/>
  <c r="F7" i="88"/>
  <c r="F8" i="88" s="1"/>
  <c r="F10" i="88" s="1"/>
  <c r="F12" i="88" s="1"/>
  <c r="C31" i="105"/>
  <c r="C39" i="105" s="1"/>
  <c r="E28" i="102"/>
  <c r="E28" i="101"/>
  <c r="J12" i="13"/>
  <c r="I30" i="15"/>
  <c r="D31" i="71"/>
  <c r="F31" i="71" s="1"/>
  <c r="G31" i="71" s="1"/>
  <c r="G93" i="131"/>
  <c r="D30" i="71"/>
  <c r="F30" i="71" s="1"/>
  <c r="G30" i="71" s="1"/>
  <c r="F124" i="96"/>
  <c r="E12" i="102"/>
  <c r="F12" i="102" s="1"/>
  <c r="D11" i="12" s="1"/>
  <c r="E26" i="5"/>
  <c r="D26" i="5"/>
  <c r="D40" i="4"/>
  <c r="E40" i="4"/>
  <c r="D29" i="71"/>
  <c r="F29" i="71" s="1"/>
  <c r="H44" i="131"/>
  <c r="C32" i="90"/>
  <c r="G33" i="91"/>
  <c r="J18" i="13"/>
  <c r="F13" i="83"/>
  <c r="G34" i="83" s="1"/>
  <c r="K176" i="86"/>
  <c r="H86" i="131"/>
  <c r="E91" i="95"/>
  <c r="E19" i="83"/>
  <c r="E23" i="83" s="1"/>
  <c r="D95" i="131"/>
  <c r="H40" i="73"/>
  <c r="H44" i="73" s="1"/>
  <c r="E38" i="105"/>
  <c r="J21" i="69"/>
  <c r="H53" i="131"/>
  <c r="H10" i="14"/>
  <c r="E32" i="99"/>
  <c r="F32" i="99" s="1"/>
  <c r="C31" i="12" s="1"/>
  <c r="F28" i="83"/>
  <c r="F40" i="83" s="1"/>
  <c r="F44" i="83" s="1"/>
  <c r="D39" i="71"/>
  <c r="F39" i="71" s="1"/>
  <c r="G39" i="71" s="1"/>
  <c r="E38" i="131"/>
  <c r="D91" i="95"/>
  <c r="G28" i="71"/>
  <c r="D24" i="80"/>
  <c r="D38" i="71"/>
  <c r="F38" i="71" s="1"/>
  <c r="G11" i="69"/>
  <c r="G14" i="69" s="1"/>
  <c r="H73" i="131"/>
  <c r="H92" i="131"/>
  <c r="H93" i="131" s="1"/>
  <c r="C108" i="96"/>
  <c r="F33" i="91"/>
  <c r="C16" i="91"/>
  <c r="J8" i="83"/>
  <c r="I176" i="86"/>
  <c r="D37" i="71"/>
  <c r="F37" i="71" s="1"/>
  <c r="F38" i="131"/>
  <c r="F95" i="131" s="1"/>
  <c r="G91" i="95"/>
  <c r="G40" i="77"/>
  <c r="G40" i="76"/>
  <c r="D36" i="71"/>
  <c r="F36" i="71" s="1"/>
  <c r="G36" i="71" s="1"/>
  <c r="D35" i="71"/>
  <c r="F35" i="71" s="1"/>
  <c r="G35" i="71" s="1"/>
  <c r="E38" i="114"/>
  <c r="F38" i="114" s="1"/>
  <c r="D35" i="15" s="1"/>
  <c r="D33" i="71"/>
  <c r="F33" i="71" s="1"/>
  <c r="G33" i="71" s="1"/>
  <c r="D11" i="69"/>
  <c r="D14" i="69" s="1"/>
  <c r="G38" i="131"/>
  <c r="D93" i="131"/>
  <c r="D42" i="129"/>
  <c r="H11" i="131"/>
  <c r="E22" i="8"/>
  <c r="E26" i="8" s="1"/>
  <c r="F7" i="35"/>
  <c r="F12" i="35" s="1"/>
  <c r="I13" i="69"/>
  <c r="C123" i="94"/>
  <c r="C27" i="91"/>
  <c r="F21" i="8"/>
  <c r="H37" i="13"/>
  <c r="D43" i="71"/>
  <c r="F43" i="71" s="1"/>
  <c r="H45" i="13"/>
  <c r="E13" i="16" s="1"/>
  <c r="K13" i="16" s="1"/>
  <c r="C42" i="13"/>
  <c r="C46" i="13" s="1"/>
  <c r="H40" i="72"/>
  <c r="H44" i="72" s="1"/>
  <c r="H40" i="70"/>
  <c r="H44" i="70" s="1"/>
  <c r="H41" i="13"/>
  <c r="H34" i="13"/>
  <c r="H35" i="78"/>
  <c r="D33" i="10"/>
  <c r="D34" i="10" s="1"/>
  <c r="E5" i="16"/>
  <c r="K5" i="16" s="1"/>
  <c r="E37" i="114"/>
  <c r="F37" i="114" s="1"/>
  <c r="D34" i="15" s="1"/>
  <c r="E37" i="105"/>
  <c r="F37" i="105" s="1"/>
  <c r="C34" i="15" s="1"/>
  <c r="I10" i="69"/>
  <c r="F175" i="86"/>
  <c r="D11" i="14"/>
  <c r="F47" i="35" s="1"/>
  <c r="J172" i="86"/>
  <c r="J109" i="86"/>
  <c r="C81" i="95"/>
  <c r="H81" i="95" s="1"/>
  <c r="D11" i="72" s="1"/>
  <c r="D32" i="72" s="1"/>
  <c r="F32" i="72" s="1"/>
  <c r="J82" i="86"/>
  <c r="F94" i="86"/>
  <c r="F77" i="86"/>
  <c r="J60" i="86"/>
  <c r="J77" i="86" s="1"/>
  <c r="C31" i="95"/>
  <c r="H31" i="95" s="1"/>
  <c r="C25" i="78" s="1"/>
  <c r="C43" i="78" s="1"/>
  <c r="C28" i="10" s="1"/>
  <c r="H8" i="87"/>
  <c r="I11" i="14" s="1"/>
  <c r="E175" i="86"/>
  <c r="E176" i="86" s="1"/>
  <c r="J158" i="86"/>
  <c r="C38" i="94"/>
  <c r="H38" i="94" s="1"/>
  <c r="C32" i="4" s="1"/>
  <c r="G32" i="4" s="1"/>
  <c r="C22" i="94"/>
  <c r="H22" i="94" s="1"/>
  <c r="C16" i="4" s="1"/>
  <c r="G16" i="4" s="1"/>
  <c r="D25" i="99"/>
  <c r="F25" i="99" s="1"/>
  <c r="C24" i="12" s="1"/>
  <c r="C27" i="90"/>
  <c r="C22" i="84"/>
  <c r="C29" i="84" s="1"/>
  <c r="C33" i="84" s="1"/>
  <c r="C29" i="87"/>
  <c r="C97" i="87" s="1"/>
  <c r="H21" i="87"/>
  <c r="D41" i="126"/>
  <c r="E93" i="131"/>
  <c r="E95" i="131" s="1"/>
  <c r="H22" i="131"/>
  <c r="C99" i="96"/>
  <c r="F33" i="101"/>
  <c r="G32" i="12" s="1"/>
  <c r="D124" i="96"/>
  <c r="E32" i="101"/>
  <c r="F32" i="101" s="1"/>
  <c r="G31" i="12" s="1"/>
  <c r="F30" i="101"/>
  <c r="G29" i="12" s="1"/>
  <c r="C123" i="96"/>
  <c r="E12" i="101"/>
  <c r="I11" i="12"/>
  <c r="I29" i="12"/>
  <c r="I32" i="12"/>
  <c r="I31" i="12"/>
  <c r="D39" i="72"/>
  <c r="F39" i="72" s="1"/>
  <c r="F18" i="72"/>
  <c r="E31" i="114"/>
  <c r="C66" i="95"/>
  <c r="E30" i="102"/>
  <c r="F30" i="102" s="1"/>
  <c r="D29" i="12" s="1"/>
  <c r="F91" i="95"/>
  <c r="E31" i="102"/>
  <c r="E33" i="102"/>
  <c r="F33" i="102" s="1"/>
  <c r="D32" i="12" s="1"/>
  <c r="C31" i="102"/>
  <c r="E33" i="99"/>
  <c r="F33" i="99" s="1"/>
  <c r="C32" i="12" s="1"/>
  <c r="C99" i="94"/>
  <c r="G124" i="94"/>
  <c r="C82" i="94"/>
  <c r="D124" i="94"/>
  <c r="F124" i="94"/>
  <c r="E12" i="99"/>
  <c r="F12" i="99" s="1"/>
  <c r="C11" i="12" s="1"/>
  <c r="F31" i="99"/>
  <c r="C30" i="12" s="1"/>
  <c r="E31" i="105"/>
  <c r="E27" i="101"/>
  <c r="F27" i="101" s="1"/>
  <c r="G26" i="12" s="1"/>
  <c r="G33" i="92"/>
  <c r="E37" i="115"/>
  <c r="F28" i="101"/>
  <c r="G27" i="12" s="1"/>
  <c r="I31" i="15"/>
  <c r="C36" i="101"/>
  <c r="D36" i="11" s="1"/>
  <c r="F33" i="92"/>
  <c r="D33" i="91"/>
  <c r="F27" i="102"/>
  <c r="D26" i="12" s="1"/>
  <c r="F28" i="102"/>
  <c r="D27" i="12" s="1"/>
  <c r="H30" i="15"/>
  <c r="I26" i="12"/>
  <c r="H32" i="15"/>
  <c r="H31" i="15"/>
  <c r="I34" i="15"/>
  <c r="F33" i="90"/>
  <c r="F28" i="99"/>
  <c r="C27" i="12" s="1"/>
  <c r="C37" i="99"/>
  <c r="I27" i="12"/>
  <c r="F27" i="99"/>
  <c r="C26" i="12" s="1"/>
  <c r="F38" i="105"/>
  <c r="C35" i="15" s="1"/>
  <c r="I35" i="15"/>
  <c r="E33" i="90"/>
  <c r="D33" i="90"/>
  <c r="D32" i="73"/>
  <c r="F32" i="73" s="1"/>
  <c r="G32" i="73" s="1"/>
  <c r="F11" i="73"/>
  <c r="G19" i="80"/>
  <c r="G11" i="5"/>
  <c r="D14" i="104"/>
  <c r="F14" i="104" s="1"/>
  <c r="F13" i="12" s="1"/>
  <c r="H13" i="12" s="1"/>
  <c r="E15" i="14"/>
  <c r="H75" i="95"/>
  <c r="G15" i="14"/>
  <c r="I15" i="16" s="1"/>
  <c r="H123" i="96"/>
  <c r="C21" i="11" s="1"/>
  <c r="C22" i="11" s="1"/>
  <c r="H108" i="96"/>
  <c r="C28" i="11" s="1"/>
  <c r="F24" i="80"/>
  <c r="G40" i="5"/>
  <c r="G39" i="5"/>
  <c r="G30" i="5"/>
  <c r="G38" i="5"/>
  <c r="G36" i="5"/>
  <c r="G35" i="5"/>
  <c r="G37" i="5"/>
  <c r="G34" i="5"/>
  <c r="G33" i="5"/>
  <c r="G29" i="5"/>
  <c r="G32" i="5"/>
  <c r="G31" i="5"/>
  <c r="F28" i="5"/>
  <c r="F45" i="5" s="1"/>
  <c r="C26" i="11"/>
  <c r="H99" i="96"/>
  <c r="F7" i="5"/>
  <c r="G7" i="5" s="1"/>
  <c r="H82" i="96"/>
  <c r="C25" i="11" s="1"/>
  <c r="G22" i="5"/>
  <c r="G12" i="5"/>
  <c r="G9" i="5"/>
  <c r="G21" i="5"/>
  <c r="G10" i="5"/>
  <c r="G20" i="5"/>
  <c r="G8" i="5"/>
  <c r="G19" i="5"/>
  <c r="G18" i="5"/>
  <c r="G17" i="5"/>
  <c r="G16" i="5"/>
  <c r="G25" i="5"/>
  <c r="G24" i="5"/>
  <c r="G15" i="5"/>
  <c r="G23" i="5"/>
  <c r="G14" i="5"/>
  <c r="G13" i="5"/>
  <c r="G10" i="4"/>
  <c r="G17" i="4"/>
  <c r="G9" i="4"/>
  <c r="G15" i="4"/>
  <c r="G27" i="4"/>
  <c r="G11" i="4"/>
  <c r="G12" i="4"/>
  <c r="G29" i="4"/>
  <c r="G24" i="4"/>
  <c r="G8" i="4"/>
  <c r="G28" i="4"/>
  <c r="G23" i="4"/>
  <c r="G7" i="4"/>
  <c r="G26" i="4"/>
  <c r="G22" i="4"/>
  <c r="G25" i="4"/>
  <c r="G21" i="4"/>
  <c r="G20" i="4"/>
  <c r="G14" i="4"/>
  <c r="G19" i="4"/>
  <c r="G13" i="4"/>
  <c r="G18" i="4"/>
  <c r="F6" i="4"/>
  <c r="D39" i="116"/>
  <c r="C19" i="69"/>
  <c r="I19" i="69" s="1"/>
  <c r="F22" i="72"/>
  <c r="D43" i="72"/>
  <c r="F43" i="72" s="1"/>
  <c r="F16" i="72"/>
  <c r="D37" i="72"/>
  <c r="F37" i="72" s="1"/>
  <c r="F15" i="72"/>
  <c r="D36" i="72"/>
  <c r="F36" i="72" s="1"/>
  <c r="F14" i="72"/>
  <c r="D35" i="72"/>
  <c r="F35" i="72" s="1"/>
  <c r="F13" i="72"/>
  <c r="D34" i="72"/>
  <c r="D33" i="72"/>
  <c r="F33" i="72" s="1"/>
  <c r="F12" i="72"/>
  <c r="D31" i="72"/>
  <c r="F31" i="72" s="1"/>
  <c r="F10" i="72"/>
  <c r="D30" i="72"/>
  <c r="F30" i="72" s="1"/>
  <c r="F9" i="72"/>
  <c r="D8" i="72"/>
  <c r="D38" i="72"/>
  <c r="F38" i="72" s="1"/>
  <c r="F17" i="72"/>
  <c r="F7" i="72"/>
  <c r="G34" i="78"/>
  <c r="C31" i="10" s="1"/>
  <c r="C75" i="95"/>
  <c r="H66" i="95"/>
  <c r="G6" i="78"/>
  <c r="G21" i="78" s="1"/>
  <c r="C29" i="10" s="1"/>
  <c r="C27" i="10"/>
  <c r="H13" i="95"/>
  <c r="C15" i="14"/>
  <c r="J130" i="86"/>
  <c r="F14" i="70"/>
  <c r="D35" i="70"/>
  <c r="F13" i="70"/>
  <c r="D34" i="70"/>
  <c r="F12" i="70"/>
  <c r="D33" i="70"/>
  <c r="F11" i="70"/>
  <c r="D32" i="70"/>
  <c r="D31" i="70"/>
  <c r="F10" i="70"/>
  <c r="D30" i="70"/>
  <c r="F9" i="70"/>
  <c r="D29" i="70"/>
  <c r="F8" i="70"/>
  <c r="D37" i="70"/>
  <c r="F16" i="70"/>
  <c r="D43" i="70"/>
  <c r="F22" i="70"/>
  <c r="D39" i="70"/>
  <c r="F18" i="70"/>
  <c r="D38" i="70"/>
  <c r="F17" i="70"/>
  <c r="F15" i="70"/>
  <c r="D36" i="70"/>
  <c r="D7" i="70"/>
  <c r="H123" i="94"/>
  <c r="H108" i="94"/>
  <c r="C18" i="80"/>
  <c r="C24" i="80" s="1"/>
  <c r="C28" i="5"/>
  <c r="H99" i="94"/>
  <c r="H82" i="94"/>
  <c r="C6" i="5"/>
  <c r="H12" i="94"/>
  <c r="H21" i="15"/>
  <c r="C11" i="69"/>
  <c r="C14" i="69" s="1"/>
  <c r="H23" i="12"/>
  <c r="C23" i="91"/>
  <c r="H67" i="87"/>
  <c r="H50" i="87"/>
  <c r="F33" i="73"/>
  <c r="D10" i="73"/>
  <c r="D10" i="13" s="1"/>
  <c r="J108" i="86"/>
  <c r="J147" i="86"/>
  <c r="H159" i="86"/>
  <c r="F46" i="87"/>
  <c r="H44" i="87"/>
  <c r="H46" i="87" s="1"/>
  <c r="J174" i="86"/>
  <c r="F7" i="14"/>
  <c r="H7" i="14" s="1"/>
  <c r="G20" i="69"/>
  <c r="G13" i="88"/>
  <c r="J100" i="86"/>
  <c r="E21" i="80"/>
  <c r="G21" i="80" s="1"/>
  <c r="H72" i="87"/>
  <c r="F76" i="87"/>
  <c r="J101" i="86"/>
  <c r="E22" i="80"/>
  <c r="G22" i="80" s="1"/>
  <c r="J111" i="86"/>
  <c r="D13" i="73"/>
  <c r="H75" i="87"/>
  <c r="D26" i="117"/>
  <c r="F26" i="117" s="1"/>
  <c r="F23" i="15" s="1"/>
  <c r="H23" i="15" s="1"/>
  <c r="E41" i="5"/>
  <c r="J93" i="86"/>
  <c r="H94" i="86"/>
  <c r="D15" i="73"/>
  <c r="D15" i="13" s="1"/>
  <c r="J114" i="86"/>
  <c r="D16" i="73"/>
  <c r="D16" i="13" s="1"/>
  <c r="J115" i="86"/>
  <c r="D17" i="73"/>
  <c r="D17" i="13" s="1"/>
  <c r="J116" i="86"/>
  <c r="H7" i="88"/>
  <c r="H8" i="88" s="1"/>
  <c r="H10" i="88" s="1"/>
  <c r="H14" i="69"/>
  <c r="E13" i="88"/>
  <c r="D18" i="73"/>
  <c r="D18" i="13" s="1"/>
  <c r="J117" i="86"/>
  <c r="D11" i="88"/>
  <c r="D20" i="69"/>
  <c r="J142" i="86"/>
  <c r="H143" i="86"/>
  <c r="D29" i="117"/>
  <c r="F29" i="117" s="1"/>
  <c r="F26" i="15" s="1"/>
  <c r="H26" i="15" s="1"/>
  <c r="F55" i="87"/>
  <c r="H52" i="87"/>
  <c r="H55" i="87" s="1"/>
  <c r="J165" i="86"/>
  <c r="J169" i="86" s="1"/>
  <c r="H169" i="86"/>
  <c r="D14" i="73"/>
  <c r="D14" i="13" s="1"/>
  <c r="J113" i="86"/>
  <c r="D10" i="104"/>
  <c r="F10" i="104" s="1"/>
  <c r="F9" i="12" s="1"/>
  <c r="H9" i="12" s="1"/>
  <c r="F96" i="87"/>
  <c r="H84" i="87"/>
  <c r="D22" i="73"/>
  <c r="D22" i="13" s="1"/>
  <c r="J112" i="86"/>
  <c r="H85" i="87"/>
  <c r="D7" i="73"/>
  <c r="J105" i="86"/>
  <c r="H118" i="86"/>
  <c r="I9" i="88"/>
  <c r="D8" i="73"/>
  <c r="J106" i="86"/>
  <c r="J97" i="86"/>
  <c r="H103" i="86"/>
  <c r="E18" i="80"/>
  <c r="H11" i="88"/>
  <c r="H20" i="69"/>
  <c r="H7" i="87"/>
  <c r="F11" i="87"/>
  <c r="H95" i="87"/>
  <c r="D25" i="104"/>
  <c r="F25" i="104" s="1"/>
  <c r="F24" i="12" s="1"/>
  <c r="F12" i="73"/>
  <c r="J135" i="86"/>
  <c r="H171" i="86"/>
  <c r="H133" i="86"/>
  <c r="F27" i="87"/>
  <c r="C38" i="131"/>
  <c r="C95" i="131" s="1"/>
  <c r="H18" i="131"/>
  <c r="H19" i="12"/>
  <c r="H18" i="12"/>
  <c r="D39" i="105"/>
  <c r="H27" i="92"/>
  <c r="C12" i="11" s="1"/>
  <c r="H17" i="12"/>
  <c r="H22" i="15"/>
  <c r="D36" i="102"/>
  <c r="H20" i="91"/>
  <c r="H23" i="91" s="1"/>
  <c r="C12" i="10" s="1"/>
  <c r="H32" i="92"/>
  <c r="C13" i="11" s="1"/>
  <c r="D97" i="87"/>
  <c r="C16" i="90"/>
  <c r="H10" i="15"/>
  <c r="H27" i="91"/>
  <c r="C13" i="10" s="1"/>
  <c r="H39" i="87"/>
  <c r="H25" i="15"/>
  <c r="D39" i="114"/>
  <c r="D36" i="101"/>
  <c r="E97" i="87"/>
  <c r="G97" i="87"/>
  <c r="D39" i="115"/>
  <c r="H8" i="15"/>
  <c r="C23" i="90"/>
  <c r="C32" i="91"/>
  <c r="H62" i="87"/>
  <c r="C7" i="12"/>
  <c r="H19" i="15"/>
  <c r="C7" i="15"/>
  <c r="D7" i="15"/>
  <c r="H16" i="92"/>
  <c r="H11" i="15"/>
  <c r="H16" i="90"/>
  <c r="H16" i="12"/>
  <c r="H9" i="15"/>
  <c r="E7" i="15"/>
  <c r="E36" i="15" s="1"/>
  <c r="C40" i="129" s="1"/>
  <c r="E40" i="129" s="1"/>
  <c r="F39" i="116"/>
  <c r="H22" i="12"/>
  <c r="H13" i="15"/>
  <c r="H23" i="92"/>
  <c r="C11" i="11" s="1"/>
  <c r="H21" i="12"/>
  <c r="F8" i="12"/>
  <c r="H15" i="15"/>
  <c r="H20" i="12"/>
  <c r="C14" i="85"/>
  <c r="H14" i="15"/>
  <c r="F7" i="15"/>
  <c r="H32" i="90"/>
  <c r="H16" i="91"/>
  <c r="H17" i="15"/>
  <c r="C16" i="92"/>
  <c r="F8" i="101"/>
  <c r="F10" i="115"/>
  <c r="I97" i="87"/>
  <c r="H31" i="91"/>
  <c r="H32" i="91" s="1"/>
  <c r="C14" i="10" s="1"/>
  <c r="C27" i="92"/>
  <c r="C7" i="84"/>
  <c r="C9" i="84" s="1"/>
  <c r="D7" i="8" s="1"/>
  <c r="C32" i="92"/>
  <c r="C23" i="92"/>
  <c r="H20" i="90"/>
  <c r="C15" i="85" s="1"/>
  <c r="H27" i="90"/>
  <c r="C7" i="85"/>
  <c r="C10" i="85" s="1"/>
  <c r="F25" i="102"/>
  <c r="D24" i="12" s="1"/>
  <c r="I93" i="131"/>
  <c r="I38" i="131"/>
  <c r="N15" i="13" l="1"/>
  <c r="F31" i="114"/>
  <c r="D28" i="15" s="1"/>
  <c r="G37" i="71"/>
  <c r="F31" i="105"/>
  <c r="C28" i="15" s="1"/>
  <c r="G43" i="71"/>
  <c r="H38" i="131"/>
  <c r="C6" i="11"/>
  <c r="M12" i="13"/>
  <c r="E21" i="69"/>
  <c r="J143" i="86"/>
  <c r="N22" i="13"/>
  <c r="N8" i="13"/>
  <c r="M17" i="13"/>
  <c r="N14" i="71"/>
  <c r="M14" i="71"/>
  <c r="M14" i="13" s="1"/>
  <c r="N16" i="13"/>
  <c r="C7" i="88"/>
  <c r="C8" i="88" s="1"/>
  <c r="C10" i="88" s="1"/>
  <c r="M8" i="13"/>
  <c r="M16" i="13"/>
  <c r="I11" i="69"/>
  <c r="N9" i="13"/>
  <c r="N14" i="13"/>
  <c r="N7" i="71"/>
  <c r="N7" i="13" s="1"/>
  <c r="M7" i="71"/>
  <c r="M7" i="13" s="1"/>
  <c r="J23" i="83"/>
  <c r="M22" i="13"/>
  <c r="N18" i="13"/>
  <c r="M23" i="73"/>
  <c r="M27" i="73" s="1"/>
  <c r="M18" i="13"/>
  <c r="I16" i="69"/>
  <c r="D7" i="88"/>
  <c r="D8" i="88" s="1"/>
  <c r="D10" i="88" s="1"/>
  <c r="D12" i="88" s="1"/>
  <c r="D14" i="88" s="1"/>
  <c r="F12" i="101"/>
  <c r="G11" i="12" s="1"/>
  <c r="C14" i="11"/>
  <c r="C15" i="11"/>
  <c r="N12" i="13"/>
  <c r="N23" i="73"/>
  <c r="M25" i="73" s="1"/>
  <c r="M26" i="73" s="1"/>
  <c r="M15" i="13"/>
  <c r="K23" i="13"/>
  <c r="M11" i="13"/>
  <c r="N11" i="13"/>
  <c r="M13" i="13"/>
  <c r="M23" i="72"/>
  <c r="M27" i="72" s="1"/>
  <c r="N13" i="13"/>
  <c r="N23" i="72"/>
  <c r="M25" i="72" s="1"/>
  <c r="M26" i="72" s="1"/>
  <c r="F39" i="114"/>
  <c r="I28" i="15"/>
  <c r="D19" i="72"/>
  <c r="D23" i="72" s="1"/>
  <c r="C7" i="9" s="1"/>
  <c r="C90" i="95"/>
  <c r="D9" i="8"/>
  <c r="I9" i="8" s="1"/>
  <c r="N10" i="13"/>
  <c r="N23" i="70"/>
  <c r="M25" i="70" s="1"/>
  <c r="M26" i="70" s="1"/>
  <c r="E23" i="70"/>
  <c r="E19" i="13"/>
  <c r="E23" i="13" s="1"/>
  <c r="M10" i="13"/>
  <c r="M23" i="70"/>
  <c r="M27" i="70" s="1"/>
  <c r="F91" i="35"/>
  <c r="F93" i="35" s="1"/>
  <c r="F52" i="35"/>
  <c r="F54" i="35" s="1"/>
  <c r="F176" i="86"/>
  <c r="F177" i="86" s="1"/>
  <c r="D8" i="13"/>
  <c r="D7" i="13"/>
  <c r="F32" i="70"/>
  <c r="G32" i="70" s="1"/>
  <c r="D34" i="13"/>
  <c r="F34" i="13" s="1"/>
  <c r="F33" i="70"/>
  <c r="G33" i="70" s="1"/>
  <c r="D35" i="13"/>
  <c r="F35" i="13" s="1"/>
  <c r="F36" i="70"/>
  <c r="G36" i="70" s="1"/>
  <c r="F38" i="70"/>
  <c r="G38" i="70" s="1"/>
  <c r="F34" i="70"/>
  <c r="G34" i="70" s="1"/>
  <c r="F39" i="70"/>
  <c r="G39" i="70" s="1"/>
  <c r="H46" i="96"/>
  <c r="H124" i="96" s="1"/>
  <c r="H46" i="94"/>
  <c r="H124" i="94" s="1"/>
  <c r="F35" i="70"/>
  <c r="G35" i="70" s="1"/>
  <c r="F40" i="4"/>
  <c r="F43" i="70"/>
  <c r="G43" i="70" s="1"/>
  <c r="F37" i="70"/>
  <c r="G37" i="70" s="1"/>
  <c r="C46" i="94"/>
  <c r="C124" i="94" s="1"/>
  <c r="F31" i="70"/>
  <c r="G31" i="70" s="1"/>
  <c r="G38" i="71"/>
  <c r="D11" i="13"/>
  <c r="F11" i="13" s="1"/>
  <c r="I14" i="69"/>
  <c r="F30" i="70"/>
  <c r="G30" i="70" s="1"/>
  <c r="F11" i="72"/>
  <c r="G32" i="72" s="1"/>
  <c r="F12" i="13"/>
  <c r="C33" i="91"/>
  <c r="H28" i="15"/>
  <c r="E36" i="102"/>
  <c r="H31" i="12"/>
  <c r="E39" i="105"/>
  <c r="E37" i="99"/>
  <c r="E42" i="13"/>
  <c r="E46" i="13" s="1"/>
  <c r="J19" i="13"/>
  <c r="J23" i="13" s="1"/>
  <c r="F9" i="13"/>
  <c r="F30" i="13"/>
  <c r="F14" i="35"/>
  <c r="J159" i="86"/>
  <c r="H29" i="12"/>
  <c r="H42" i="13"/>
  <c r="E12" i="16" s="1"/>
  <c r="K12" i="16" s="1"/>
  <c r="C33" i="11"/>
  <c r="H21" i="69"/>
  <c r="E39" i="114"/>
  <c r="H12" i="88"/>
  <c r="H14" i="88" s="1"/>
  <c r="H26" i="12"/>
  <c r="E42" i="16"/>
  <c r="L14" i="16"/>
  <c r="C49" i="95"/>
  <c r="F14" i="88"/>
  <c r="G7" i="88"/>
  <c r="G8" i="88" s="1"/>
  <c r="G10" i="88" s="1"/>
  <c r="G12" i="88" s="1"/>
  <c r="G14" i="88" s="1"/>
  <c r="F19" i="83"/>
  <c r="F23" i="83" s="1"/>
  <c r="G95" i="131"/>
  <c r="G28" i="83"/>
  <c r="G40" i="83" s="1"/>
  <c r="D30" i="73"/>
  <c r="F30" i="73" s="1"/>
  <c r="F9" i="73"/>
  <c r="E36" i="101"/>
  <c r="H11" i="14"/>
  <c r="D15" i="14"/>
  <c r="H15" i="16" s="1"/>
  <c r="D37" i="99"/>
  <c r="H90" i="95"/>
  <c r="C23" i="10" s="1"/>
  <c r="C25" i="10" s="1"/>
  <c r="C124" i="96"/>
  <c r="J94" i="86"/>
  <c r="H49" i="95"/>
  <c r="E6" i="16"/>
  <c r="K6" i="16" s="1"/>
  <c r="C6" i="10"/>
  <c r="F31" i="102"/>
  <c r="D30" i="12" s="1"/>
  <c r="H30" i="12" s="1"/>
  <c r="D36" i="15"/>
  <c r="H16" i="16" s="1"/>
  <c r="F39" i="105"/>
  <c r="H95" i="131"/>
  <c r="G118" i="86"/>
  <c r="G176" i="86" s="1"/>
  <c r="D13" i="71"/>
  <c r="F37" i="99"/>
  <c r="C98" i="87"/>
  <c r="D37" i="11"/>
  <c r="D38" i="11" s="1"/>
  <c r="C36" i="102"/>
  <c r="D39" i="10" s="1"/>
  <c r="D40" i="10" s="1"/>
  <c r="D41" i="10" s="1"/>
  <c r="I30" i="12"/>
  <c r="I36" i="12" s="1"/>
  <c r="E8" i="16" s="1"/>
  <c r="H32" i="12"/>
  <c r="H11" i="12"/>
  <c r="G39" i="72"/>
  <c r="C32" i="10"/>
  <c r="G35" i="78"/>
  <c r="F37" i="115"/>
  <c r="G34" i="15" s="1"/>
  <c r="H34" i="15" s="1"/>
  <c r="E39" i="115"/>
  <c r="H27" i="12"/>
  <c r="I36" i="15"/>
  <c r="E16" i="16" s="1"/>
  <c r="H35" i="15"/>
  <c r="F26" i="5"/>
  <c r="I177" i="86"/>
  <c r="G29" i="71"/>
  <c r="G31" i="72"/>
  <c r="G33" i="72"/>
  <c r="F34" i="72"/>
  <c r="G34" i="72" s="1"/>
  <c r="G38" i="72"/>
  <c r="G35" i="72"/>
  <c r="D29" i="72"/>
  <c r="F8" i="72"/>
  <c r="G36" i="72"/>
  <c r="G30" i="72"/>
  <c r="G37" i="72"/>
  <c r="G43" i="72"/>
  <c r="G28" i="72"/>
  <c r="J103" i="86"/>
  <c r="E177" i="86"/>
  <c r="F29" i="70"/>
  <c r="D40" i="70"/>
  <c r="D44" i="70" s="1"/>
  <c r="F7" i="70"/>
  <c r="D19" i="70"/>
  <c r="G28" i="5"/>
  <c r="G6" i="5"/>
  <c r="G26" i="5" s="1"/>
  <c r="D15" i="8" s="1"/>
  <c r="I15" i="8" s="1"/>
  <c r="C26" i="5"/>
  <c r="C6" i="4"/>
  <c r="G98" i="87"/>
  <c r="H76" i="87"/>
  <c r="H24" i="12"/>
  <c r="H96" i="87"/>
  <c r="I95" i="131"/>
  <c r="I98" i="87"/>
  <c r="D36" i="73"/>
  <c r="D38" i="13" s="1"/>
  <c r="F15" i="73"/>
  <c r="F15" i="13"/>
  <c r="F18" i="13"/>
  <c r="F18" i="73"/>
  <c r="D39" i="73"/>
  <c r="D41" i="13" s="1"/>
  <c r="G41" i="5"/>
  <c r="E45" i="5"/>
  <c r="D35" i="73"/>
  <c r="D37" i="13" s="1"/>
  <c r="F14" i="13"/>
  <c r="F14" i="73"/>
  <c r="I13" i="88"/>
  <c r="C34" i="84" s="1"/>
  <c r="D34" i="73"/>
  <c r="F13" i="73"/>
  <c r="E14" i="88"/>
  <c r="D29" i="73"/>
  <c r="F8" i="73"/>
  <c r="F8" i="13"/>
  <c r="G21" i="69"/>
  <c r="J118" i="86"/>
  <c r="D19" i="73"/>
  <c r="D23" i="73" s="1"/>
  <c r="F7" i="73"/>
  <c r="J133" i="86"/>
  <c r="J139" i="86" s="1"/>
  <c r="H139" i="86"/>
  <c r="D21" i="117"/>
  <c r="F17" i="13"/>
  <c r="D38" i="73"/>
  <c r="D40" i="13" s="1"/>
  <c r="F17" i="73"/>
  <c r="H27" i="87"/>
  <c r="H29" i="87" s="1"/>
  <c r="F29" i="87"/>
  <c r="F97" i="87" s="1"/>
  <c r="D31" i="73"/>
  <c r="D33" i="13" s="1"/>
  <c r="F10" i="13"/>
  <c r="F10" i="73"/>
  <c r="F16" i="73"/>
  <c r="F16" i="13"/>
  <c r="D37" i="73"/>
  <c r="D39" i="13" s="1"/>
  <c r="G33" i="73"/>
  <c r="I6" i="14"/>
  <c r="I15" i="14" s="1"/>
  <c r="E15" i="16" s="1"/>
  <c r="H11" i="87"/>
  <c r="H175" i="86"/>
  <c r="J171" i="86"/>
  <c r="J175" i="86" s="1"/>
  <c r="F6" i="14"/>
  <c r="G18" i="80"/>
  <c r="E24" i="80"/>
  <c r="F22" i="73"/>
  <c r="F22" i="13"/>
  <c r="D43" i="73"/>
  <c r="D45" i="13" s="1"/>
  <c r="D21" i="69"/>
  <c r="C33" i="90"/>
  <c r="H23" i="90"/>
  <c r="H33" i="90" s="1"/>
  <c r="C36" i="15"/>
  <c r="C33" i="92"/>
  <c r="H8" i="12"/>
  <c r="I7" i="8"/>
  <c r="G7" i="12"/>
  <c r="G36" i="12" s="1"/>
  <c r="F36" i="101"/>
  <c r="C10" i="11"/>
  <c r="C18" i="11" s="1"/>
  <c r="H33" i="92"/>
  <c r="H33" i="91"/>
  <c r="C11" i="10"/>
  <c r="K177" i="86"/>
  <c r="F39" i="115"/>
  <c r="G7" i="15"/>
  <c r="G36" i="15" s="1"/>
  <c r="C36" i="12"/>
  <c r="C36" i="126" s="1"/>
  <c r="E36" i="126" s="1"/>
  <c r="N23" i="71" l="1"/>
  <c r="M25" i="71" s="1"/>
  <c r="M26" i="71" s="1"/>
  <c r="M23" i="71"/>
  <c r="M27" i="71" s="1"/>
  <c r="M23" i="13"/>
  <c r="M27" i="13" s="1"/>
  <c r="C18" i="85" s="1"/>
  <c r="C23" i="85" s="1"/>
  <c r="D10" i="8" s="1"/>
  <c r="I10" i="8" s="1"/>
  <c r="N23" i="13"/>
  <c r="M25" i="13" s="1"/>
  <c r="C43" i="5" s="1"/>
  <c r="G43" i="5" s="1"/>
  <c r="G45" i="5" s="1"/>
  <c r="D16" i="8" s="1"/>
  <c r="I16" i="8" s="1"/>
  <c r="D98" i="87"/>
  <c r="C91" i="95"/>
  <c r="M24" i="13"/>
  <c r="G16" i="85"/>
  <c r="D31" i="13"/>
  <c r="D32" i="13"/>
  <c r="F32" i="13" s="1"/>
  <c r="G32" i="13" s="1"/>
  <c r="C24" i="11"/>
  <c r="C29" i="11" s="1"/>
  <c r="C36" i="84" s="1"/>
  <c r="C37" i="84" s="1"/>
  <c r="D8" i="8" s="1"/>
  <c r="D23" i="70"/>
  <c r="F19" i="72"/>
  <c r="F23" i="72" s="1"/>
  <c r="D13" i="13"/>
  <c r="F13" i="13" s="1"/>
  <c r="G34" i="13"/>
  <c r="F40" i="70"/>
  <c r="F44" i="70" s="1"/>
  <c r="G35" i="13"/>
  <c r="D36" i="12"/>
  <c r="C37" i="126" s="1"/>
  <c r="E37" i="126" s="1"/>
  <c r="C36" i="10"/>
  <c r="H91" i="95"/>
  <c r="H176" i="86"/>
  <c r="H177" i="86" s="1"/>
  <c r="G29" i="70"/>
  <c r="J176" i="86"/>
  <c r="H46" i="13"/>
  <c r="E9" i="16"/>
  <c r="H17" i="16"/>
  <c r="I7" i="88"/>
  <c r="I8" i="88" s="1"/>
  <c r="I10" i="88" s="1"/>
  <c r="G44" i="83"/>
  <c r="I12" i="16"/>
  <c r="C20" i="10"/>
  <c r="F36" i="102"/>
  <c r="C33" i="10"/>
  <c r="G30" i="73"/>
  <c r="H7" i="12"/>
  <c r="C37" i="10"/>
  <c r="C38" i="129"/>
  <c r="E38" i="129" s="1"/>
  <c r="C18" i="69"/>
  <c r="D34" i="71"/>
  <c r="F13" i="71"/>
  <c r="D19" i="71"/>
  <c r="D23" i="71" s="1"/>
  <c r="K16" i="16"/>
  <c r="K8" i="16"/>
  <c r="K9" i="16" s="1"/>
  <c r="D40" i="72"/>
  <c r="D44" i="72" s="1"/>
  <c r="F29" i="72"/>
  <c r="F40" i="72" s="1"/>
  <c r="F44" i="72" s="1"/>
  <c r="G28" i="70"/>
  <c r="F19" i="70"/>
  <c r="F23" i="70" s="1"/>
  <c r="G6" i="4"/>
  <c r="G40" i="4" s="1"/>
  <c r="D14" i="8" s="1"/>
  <c r="I14" i="8" s="1"/>
  <c r="C40" i="4"/>
  <c r="H97" i="87"/>
  <c r="F37" i="13"/>
  <c r="G37" i="13" s="1"/>
  <c r="F35" i="73"/>
  <c r="G35" i="73" s="1"/>
  <c r="H31" i="104"/>
  <c r="D34" i="104"/>
  <c r="F39" i="13"/>
  <c r="G39" i="13" s="1"/>
  <c r="F37" i="73"/>
  <c r="G37" i="73" s="1"/>
  <c r="F39" i="73"/>
  <c r="G39" i="73" s="1"/>
  <c r="F41" i="13"/>
  <c r="G41" i="13" s="1"/>
  <c r="F19" i="73"/>
  <c r="F23" i="73" s="1"/>
  <c r="G28" i="73"/>
  <c r="F7" i="13"/>
  <c r="F31" i="73"/>
  <c r="G31" i="73" s="1"/>
  <c r="F33" i="13"/>
  <c r="G33" i="13" s="1"/>
  <c r="F38" i="73"/>
  <c r="G38" i="73" s="1"/>
  <c r="F40" i="13"/>
  <c r="G40" i="13" s="1"/>
  <c r="F43" i="73"/>
  <c r="G43" i="73" s="1"/>
  <c r="F45" i="13"/>
  <c r="G45" i="13" s="1"/>
  <c r="D13" i="16" s="1"/>
  <c r="E41" i="16" s="1"/>
  <c r="K15" i="16"/>
  <c r="E17" i="16"/>
  <c r="F29" i="73"/>
  <c r="G29" i="73" s="1"/>
  <c r="D40" i="73"/>
  <c r="D44" i="73" s="1"/>
  <c r="F36" i="73"/>
  <c r="G36" i="73" s="1"/>
  <c r="F38" i="13"/>
  <c r="G38" i="13" s="1"/>
  <c r="F34" i="73"/>
  <c r="G34" i="73" s="1"/>
  <c r="I24" i="80"/>
  <c r="G24" i="80"/>
  <c r="D18" i="8" s="1"/>
  <c r="I18" i="8" s="1"/>
  <c r="H6" i="14"/>
  <c r="H15" i="14" s="1"/>
  <c r="D15" i="16" s="1"/>
  <c r="E43" i="16" s="1"/>
  <c r="F15" i="14"/>
  <c r="F21" i="117"/>
  <c r="D39" i="117"/>
  <c r="I16" i="16"/>
  <c r="C39" i="129"/>
  <c r="E39" i="129" s="1"/>
  <c r="C34" i="11"/>
  <c r="C35" i="11" s="1"/>
  <c r="H7" i="15"/>
  <c r="I8" i="16"/>
  <c r="C36" i="11"/>
  <c r="C38" i="126"/>
  <c r="E38" i="126" s="1"/>
  <c r="C37" i="129"/>
  <c r="G17" i="85" l="1"/>
  <c r="G18" i="85"/>
  <c r="C45" i="5"/>
  <c r="C38" i="10"/>
  <c r="M26" i="13"/>
  <c r="C30" i="11"/>
  <c r="C31" i="11" s="1"/>
  <c r="D7" i="16" s="1"/>
  <c r="E34" i="16" s="1"/>
  <c r="D19" i="13"/>
  <c r="D23" i="13" s="1"/>
  <c r="H8" i="16"/>
  <c r="C39" i="10"/>
  <c r="D36" i="13"/>
  <c r="D42" i="13" s="1"/>
  <c r="D46" i="13" s="1"/>
  <c r="D19" i="8" s="1"/>
  <c r="I19" i="8" s="1"/>
  <c r="I17" i="16"/>
  <c r="C34" i="10"/>
  <c r="H6" i="16" s="1"/>
  <c r="J6" i="16" s="1"/>
  <c r="K17" i="16"/>
  <c r="K20" i="16" s="1"/>
  <c r="G177" i="86"/>
  <c r="E98" i="87"/>
  <c r="F19" i="71"/>
  <c r="F23" i="71" s="1"/>
  <c r="I18" i="69"/>
  <c r="I20" i="69" s="1"/>
  <c r="I21" i="69" s="1"/>
  <c r="C11" i="88"/>
  <c r="C20" i="69"/>
  <c r="F34" i="71"/>
  <c r="D40" i="71"/>
  <c r="D44" i="71" s="1"/>
  <c r="H98" i="87"/>
  <c r="F98" i="87"/>
  <c r="I8" i="8"/>
  <c r="D12" i="8"/>
  <c r="I12" i="8" s="1"/>
  <c r="G29" i="72"/>
  <c r="G40" i="72" s="1"/>
  <c r="G44" i="72" s="1"/>
  <c r="J177" i="86"/>
  <c r="G40" i="70"/>
  <c r="G44" i="70" s="1"/>
  <c r="G13" i="16"/>
  <c r="J13" i="16" s="1"/>
  <c r="L13" i="16" s="1"/>
  <c r="G40" i="73"/>
  <c r="F34" i="104"/>
  <c r="D36" i="104"/>
  <c r="G30" i="13"/>
  <c r="F19" i="13"/>
  <c r="F23" i="13" s="1"/>
  <c r="F31" i="13"/>
  <c r="F40" i="73"/>
  <c r="F44" i="73" s="1"/>
  <c r="F18" i="15"/>
  <c r="F39" i="117"/>
  <c r="E20" i="16"/>
  <c r="J15" i="14"/>
  <c r="G15" i="16"/>
  <c r="J15" i="16" s="1"/>
  <c r="L15" i="16" s="1"/>
  <c r="C37" i="11"/>
  <c r="E37" i="129"/>
  <c r="C40" i="10" l="1"/>
  <c r="C41" i="10" s="1"/>
  <c r="I7" i="16"/>
  <c r="J7" i="16" s="1"/>
  <c r="L7" i="16" s="1"/>
  <c r="C38" i="11"/>
  <c r="H9" i="16"/>
  <c r="H20" i="16" s="1"/>
  <c r="F36" i="13"/>
  <c r="G36" i="13" s="1"/>
  <c r="D6" i="16"/>
  <c r="E33" i="16" s="1"/>
  <c r="I11" i="88"/>
  <c r="C12" i="88"/>
  <c r="C14" i="88" s="1"/>
  <c r="G34" i="71"/>
  <c r="F40" i="71"/>
  <c r="F44" i="71" s="1"/>
  <c r="D34" i="103"/>
  <c r="C21" i="69"/>
  <c r="I9" i="16"/>
  <c r="I20" i="16" s="1"/>
  <c r="G44" i="73"/>
  <c r="D21" i="8"/>
  <c r="F33" i="12"/>
  <c r="F36" i="104"/>
  <c r="H18" i="15"/>
  <c r="H36" i="15" s="1"/>
  <c r="F36" i="15"/>
  <c r="G31" i="13"/>
  <c r="L6" i="16" l="1"/>
  <c r="G42" i="13"/>
  <c r="G46" i="13" s="1"/>
  <c r="F42" i="13"/>
  <c r="F46" i="13" s="1"/>
  <c r="F34" i="103"/>
  <c r="D36" i="103"/>
  <c r="G40" i="71"/>
  <c r="C6" i="9"/>
  <c r="I12" i="88"/>
  <c r="I14" i="88" s="1"/>
  <c r="F32" i="129"/>
  <c r="F33" i="129" s="1"/>
  <c r="D16" i="16"/>
  <c r="E44" i="16" s="1"/>
  <c r="I21" i="8"/>
  <c r="D22" i="8"/>
  <c r="C41" i="129"/>
  <c r="G16" i="16"/>
  <c r="J16" i="16" s="1"/>
  <c r="F36" i="12"/>
  <c r="D12" i="16" l="1"/>
  <c r="E40" i="16" s="1"/>
  <c r="G44" i="71"/>
  <c r="G12" i="16"/>
  <c r="J12" i="16" s="1"/>
  <c r="J17" i="16" s="1"/>
  <c r="E33" i="12"/>
  <c r="F36" i="103"/>
  <c r="E41" i="129"/>
  <c r="E42" i="129" s="1"/>
  <c r="C42" i="129"/>
  <c r="C40" i="126"/>
  <c r="I22" i="8"/>
  <c r="D26" i="8"/>
  <c r="C11" i="9" s="1"/>
  <c r="C12" i="9" s="1"/>
  <c r="C15" i="9" s="1"/>
  <c r="L16" i="16"/>
  <c r="D17" i="16" l="1"/>
  <c r="E45" i="16" s="1"/>
  <c r="G17" i="16"/>
  <c r="L12" i="16"/>
  <c r="E36" i="12"/>
  <c r="H33" i="12"/>
  <c r="H36" i="12" s="1"/>
  <c r="E40" i="126"/>
  <c r="D5" i="16"/>
  <c r="E32" i="16" s="1"/>
  <c r="G5" i="16"/>
  <c r="L17" i="16" l="1"/>
  <c r="D8" i="16"/>
  <c r="F32" i="126"/>
  <c r="F33" i="126" s="1"/>
  <c r="C39" i="126"/>
  <c r="G8" i="16"/>
  <c r="J8" i="16" s="1"/>
  <c r="J5" i="16"/>
  <c r="L5" i="16" s="1"/>
  <c r="D9" i="16" l="1"/>
  <c r="E37" i="16" s="1"/>
  <c r="E36" i="16"/>
  <c r="G9" i="16"/>
  <c r="G20" i="16" s="1"/>
  <c r="J9" i="16"/>
  <c r="J20" i="16" s="1"/>
  <c r="E39" i="126"/>
  <c r="E41" i="126" s="1"/>
  <c r="C41" i="126"/>
  <c r="E35" i="16"/>
  <c r="L8" i="16"/>
  <c r="D20" i="16"/>
  <c r="L9" i="16" l="1"/>
</calcChain>
</file>

<file path=xl/comments1.xml><?xml version="1.0" encoding="utf-8"?>
<comments xmlns="http://schemas.openxmlformats.org/spreadsheetml/2006/main">
  <authors>
    <author>Ravindra Singh</author>
  </authors>
  <commentList>
    <comment ref="F7" authorId="0" shapeId="0">
      <text>
        <r>
          <rPr>
            <b/>
            <sz val="9"/>
            <color indexed="81"/>
            <rFont val="Tahoma"/>
            <family val="2"/>
          </rPr>
          <t>Please fill R&amp;P Specific</t>
        </r>
      </text>
    </comment>
    <comment ref="F8" authorId="0" shapeId="0">
      <text>
        <r>
          <rPr>
            <b/>
            <sz val="9"/>
            <color indexed="81"/>
            <rFont val="Tahoma"/>
            <family val="2"/>
          </rPr>
          <t>Please fill R&amp;P Specific</t>
        </r>
      </text>
    </comment>
    <comment ref="F9" authorId="0" shapeId="0">
      <text>
        <r>
          <rPr>
            <b/>
            <sz val="9"/>
            <color indexed="81"/>
            <rFont val="Tahoma"/>
            <family val="2"/>
          </rPr>
          <t>Please fill R&amp;P Specific</t>
        </r>
      </text>
    </comment>
    <comment ref="F10" authorId="0" shapeId="0">
      <text>
        <r>
          <rPr>
            <b/>
            <sz val="9"/>
            <color indexed="81"/>
            <rFont val="Tahoma"/>
            <family val="2"/>
          </rPr>
          <t>Please fill R&amp;P Specific</t>
        </r>
      </text>
    </comment>
    <comment ref="F27" authorId="0" shapeId="0">
      <text>
        <r>
          <rPr>
            <b/>
            <sz val="9"/>
            <color indexed="81"/>
            <rFont val="Tahoma"/>
            <family val="2"/>
          </rPr>
          <t>Please fill R&amp;P Specific</t>
        </r>
      </text>
    </comment>
    <comment ref="F43" authorId="0" shapeId="0">
      <text>
        <r>
          <rPr>
            <b/>
            <sz val="9"/>
            <color indexed="81"/>
            <rFont val="Tahoma"/>
            <family val="2"/>
          </rPr>
          <t>Please fill R&amp;P Specific</t>
        </r>
      </text>
    </comment>
    <comment ref="F44" authorId="0" shapeId="0">
      <text>
        <r>
          <rPr>
            <b/>
            <sz val="9"/>
            <color indexed="81"/>
            <rFont val="Tahoma"/>
            <family val="2"/>
          </rPr>
          <t>Please fill R&amp;P Specific</t>
        </r>
      </text>
    </comment>
    <comment ref="F52" authorId="0" shapeId="0">
      <text>
        <r>
          <rPr>
            <b/>
            <sz val="9"/>
            <color indexed="81"/>
            <rFont val="Tahoma"/>
            <family val="2"/>
          </rPr>
          <t>Please fill R&amp;P Specific</t>
        </r>
      </text>
    </comment>
    <comment ref="F53" authorId="0" shapeId="0">
      <text>
        <r>
          <rPr>
            <b/>
            <sz val="9"/>
            <color indexed="81"/>
            <rFont val="Tahoma"/>
            <family val="2"/>
          </rPr>
          <t>Please fill R&amp;P Specific</t>
        </r>
      </text>
    </comment>
    <comment ref="F54" authorId="0" shapeId="0">
      <text>
        <r>
          <rPr>
            <b/>
            <sz val="9"/>
            <color indexed="81"/>
            <rFont val="Tahoma"/>
            <family val="2"/>
          </rPr>
          <t>Please fill R&amp;P Specific</t>
        </r>
      </text>
    </comment>
    <comment ref="F70" authorId="0" shapeId="0">
      <text>
        <r>
          <rPr>
            <b/>
            <sz val="9"/>
            <color indexed="81"/>
            <rFont val="Tahoma"/>
            <family val="2"/>
          </rPr>
          <t>Please fill R&amp;P Specific</t>
        </r>
      </text>
    </comment>
    <comment ref="F72" authorId="0" shapeId="0">
      <text>
        <r>
          <rPr>
            <b/>
            <sz val="9"/>
            <color indexed="81"/>
            <rFont val="Tahoma"/>
            <family val="2"/>
          </rPr>
          <t>Please fill R&amp;P Specific</t>
        </r>
      </text>
    </comment>
    <comment ref="F75" authorId="0" shapeId="0">
      <text>
        <r>
          <rPr>
            <b/>
            <sz val="9"/>
            <color indexed="81"/>
            <rFont val="Tahoma"/>
            <family val="2"/>
          </rPr>
          <t>Please fill R&amp;P Specific</t>
        </r>
      </text>
    </comment>
    <comment ref="F78" authorId="0" shapeId="0">
      <text>
        <r>
          <rPr>
            <b/>
            <sz val="9"/>
            <color indexed="81"/>
            <rFont val="Tahoma"/>
            <family val="2"/>
          </rPr>
          <t>Please fill R&amp;P Specific</t>
        </r>
      </text>
    </comment>
    <comment ref="F79" authorId="0" shapeId="0">
      <text>
        <r>
          <rPr>
            <b/>
            <sz val="9"/>
            <color indexed="81"/>
            <rFont val="Tahoma"/>
            <family val="2"/>
          </rPr>
          <t>Please fill R&amp;P Specific</t>
        </r>
      </text>
    </comment>
    <comment ref="F84" authorId="0" shapeId="0">
      <text>
        <r>
          <rPr>
            <b/>
            <sz val="9"/>
            <color indexed="81"/>
            <rFont val="Tahoma"/>
            <family val="2"/>
          </rPr>
          <t>Please fill R&amp;P Specific</t>
        </r>
      </text>
    </comment>
    <comment ref="F85" authorId="0" shapeId="0">
      <text>
        <r>
          <rPr>
            <b/>
            <sz val="9"/>
            <color indexed="81"/>
            <rFont val="Tahoma"/>
            <family val="2"/>
          </rPr>
          <t>Please fill R&amp;P Specific</t>
        </r>
      </text>
    </comment>
    <comment ref="F86" authorId="0" shapeId="0">
      <text>
        <r>
          <rPr>
            <b/>
            <sz val="9"/>
            <color indexed="81"/>
            <rFont val="Tahoma"/>
            <family val="2"/>
          </rPr>
          <t>Please fill R&amp;P Specific</t>
        </r>
      </text>
    </comment>
    <comment ref="F95" authorId="0" shapeId="0">
      <text>
        <r>
          <rPr>
            <b/>
            <sz val="9"/>
            <color indexed="81"/>
            <rFont val="Tahoma"/>
            <family val="2"/>
          </rPr>
          <t>Please fill R&amp;P Specific</t>
        </r>
      </text>
    </comment>
  </commentList>
</comments>
</file>

<file path=xl/comments2.xml><?xml version="1.0" encoding="utf-8"?>
<comments xmlns="http://schemas.openxmlformats.org/spreadsheetml/2006/main">
  <authors>
    <author>Ravindra Singh</author>
  </authors>
  <commentList>
    <comment ref="H93" authorId="0" shapeId="0">
      <text>
        <r>
          <rPr>
            <b/>
            <sz val="9"/>
            <color indexed="81"/>
            <rFont val="Tahoma"/>
            <family val="2"/>
          </rPr>
          <t>Please fill R&amp;P Specific</t>
        </r>
      </text>
    </comment>
    <comment ref="H96" authorId="0" shapeId="0">
      <text>
        <r>
          <rPr>
            <b/>
            <sz val="9"/>
            <color indexed="81"/>
            <rFont val="Tahoma"/>
            <family val="2"/>
          </rPr>
          <t>Please fill R&amp;P Specific</t>
        </r>
      </text>
    </comment>
    <comment ref="H97" authorId="0" shapeId="0">
      <text>
        <r>
          <rPr>
            <b/>
            <sz val="9"/>
            <color indexed="81"/>
            <rFont val="Tahoma"/>
            <family val="2"/>
          </rPr>
          <t>Please fill R&amp;P Specific</t>
        </r>
      </text>
    </comment>
    <comment ref="H98" authorId="0" shapeId="0">
      <text>
        <r>
          <rPr>
            <b/>
            <sz val="9"/>
            <color indexed="81"/>
            <rFont val="Tahoma"/>
            <family val="2"/>
          </rPr>
          <t>Please fill R&amp;P Specific</t>
        </r>
      </text>
    </comment>
    <comment ref="H99" authorId="0" shapeId="0">
      <text>
        <r>
          <rPr>
            <b/>
            <sz val="9"/>
            <color indexed="81"/>
            <rFont val="Tahoma"/>
            <family val="2"/>
          </rPr>
          <t>Please fill R&amp;P Specific</t>
        </r>
      </text>
    </comment>
    <comment ref="H100" authorId="0" shapeId="0">
      <text>
        <r>
          <rPr>
            <b/>
            <sz val="9"/>
            <color indexed="81"/>
            <rFont val="Tahoma"/>
            <family val="2"/>
          </rPr>
          <t>Please fill R&amp;P Specific</t>
        </r>
      </text>
    </comment>
    <comment ref="H101" authorId="0" shapeId="0">
      <text>
        <r>
          <rPr>
            <b/>
            <sz val="9"/>
            <color indexed="81"/>
            <rFont val="Tahoma"/>
            <family val="2"/>
          </rPr>
          <t>Please fill R&amp;P Specific</t>
        </r>
      </text>
    </comment>
    <comment ref="H102" authorId="0" shapeId="0">
      <text>
        <r>
          <rPr>
            <b/>
            <sz val="9"/>
            <color indexed="81"/>
            <rFont val="Tahoma"/>
            <family val="2"/>
          </rPr>
          <t>Please fill R&amp;P Specific</t>
        </r>
      </text>
    </comment>
    <comment ref="H105" authorId="0" shapeId="0">
      <text>
        <r>
          <rPr>
            <b/>
            <sz val="9"/>
            <color indexed="81"/>
            <rFont val="Tahoma"/>
            <family val="2"/>
          </rPr>
          <t>Please fill R&amp;P Specific</t>
        </r>
      </text>
    </comment>
    <comment ref="H106" authorId="0" shapeId="0">
      <text>
        <r>
          <rPr>
            <b/>
            <sz val="9"/>
            <color indexed="81"/>
            <rFont val="Tahoma"/>
            <family val="2"/>
          </rPr>
          <t>Please fill R&amp;P Specific</t>
        </r>
      </text>
    </comment>
    <comment ref="H107" authorId="0" shapeId="0">
      <text>
        <r>
          <rPr>
            <b/>
            <sz val="9"/>
            <color indexed="81"/>
            <rFont val="Tahoma"/>
            <family val="2"/>
          </rPr>
          <t>Please fill R&amp;P Specific</t>
        </r>
      </text>
    </comment>
    <comment ref="H108" authorId="0" shapeId="0">
      <text>
        <r>
          <rPr>
            <b/>
            <sz val="9"/>
            <color indexed="81"/>
            <rFont val="Tahoma"/>
            <family val="2"/>
          </rPr>
          <t>Please fill R&amp;P Specific</t>
        </r>
      </text>
    </comment>
    <comment ref="H109" authorId="0" shapeId="0">
      <text>
        <r>
          <rPr>
            <b/>
            <sz val="9"/>
            <color indexed="81"/>
            <rFont val="Tahoma"/>
            <family val="2"/>
          </rPr>
          <t>Please fill R&amp;P Specific</t>
        </r>
      </text>
    </comment>
    <comment ref="H110" authorId="0" shapeId="0">
      <text>
        <r>
          <rPr>
            <b/>
            <sz val="9"/>
            <color indexed="81"/>
            <rFont val="Tahoma"/>
            <family val="2"/>
          </rPr>
          <t>Please fill R&amp;P Specific</t>
        </r>
      </text>
    </comment>
    <comment ref="H111" authorId="0" shapeId="0">
      <text>
        <r>
          <rPr>
            <b/>
            <sz val="9"/>
            <color indexed="81"/>
            <rFont val="Tahoma"/>
            <family val="2"/>
          </rPr>
          <t>Please fill R&amp;P Specific</t>
        </r>
      </text>
    </comment>
    <comment ref="H113" authorId="0" shapeId="0">
      <text>
        <r>
          <rPr>
            <b/>
            <sz val="9"/>
            <color indexed="81"/>
            <rFont val="Tahoma"/>
            <family val="2"/>
          </rPr>
          <t>Please fill R&amp;P Specific</t>
        </r>
      </text>
    </comment>
    <comment ref="H114" authorId="0" shapeId="0">
      <text>
        <r>
          <rPr>
            <b/>
            <sz val="9"/>
            <color indexed="81"/>
            <rFont val="Tahoma"/>
            <family val="2"/>
          </rPr>
          <t>Please fill R&amp;P Specific</t>
        </r>
      </text>
    </comment>
    <comment ref="H115" authorId="0" shapeId="0">
      <text>
        <r>
          <rPr>
            <b/>
            <sz val="9"/>
            <color indexed="81"/>
            <rFont val="Tahoma"/>
            <family val="2"/>
          </rPr>
          <t>Please fill R&amp;P Specific</t>
        </r>
      </text>
    </comment>
    <comment ref="H116" authorId="0" shapeId="0">
      <text>
        <r>
          <rPr>
            <b/>
            <sz val="9"/>
            <color indexed="81"/>
            <rFont val="Tahoma"/>
            <family val="2"/>
          </rPr>
          <t>Please fill R&amp;P Specific</t>
        </r>
      </text>
    </comment>
    <comment ref="H117" authorId="0" shapeId="0">
      <text>
        <r>
          <rPr>
            <b/>
            <sz val="9"/>
            <color indexed="81"/>
            <rFont val="Tahoma"/>
            <family val="2"/>
          </rPr>
          <t>Please fill R&amp;P Specific</t>
        </r>
      </text>
    </comment>
    <comment ref="H133" authorId="0" shapeId="0">
      <text>
        <r>
          <rPr>
            <b/>
            <sz val="9"/>
            <color indexed="81"/>
            <rFont val="Tahoma"/>
            <family val="2"/>
          </rPr>
          <t>Please fill R&amp;P Specific</t>
        </r>
      </text>
    </comment>
    <comment ref="H135" authorId="0" shapeId="0">
      <text>
        <r>
          <rPr>
            <b/>
            <sz val="9"/>
            <color indexed="81"/>
            <rFont val="Tahoma"/>
            <family val="2"/>
          </rPr>
          <t>Please fill R&amp;P Specific</t>
        </r>
      </text>
    </comment>
    <comment ref="H138" authorId="0" shapeId="0">
      <text>
        <r>
          <rPr>
            <b/>
            <sz val="9"/>
            <color indexed="81"/>
            <rFont val="Tahoma"/>
            <family val="2"/>
          </rPr>
          <t>Please fill R&amp;P Specific</t>
        </r>
      </text>
    </comment>
    <comment ref="H141" authorId="0" shapeId="0">
      <text>
        <r>
          <rPr>
            <b/>
            <sz val="9"/>
            <color indexed="81"/>
            <rFont val="Tahoma"/>
            <family val="2"/>
          </rPr>
          <t>Please fill R&amp;P Specific</t>
        </r>
      </text>
    </comment>
    <comment ref="H142" authorId="0" shapeId="0">
      <text>
        <r>
          <rPr>
            <b/>
            <sz val="9"/>
            <color indexed="81"/>
            <rFont val="Tahoma"/>
            <family val="2"/>
          </rPr>
          <t>Please fill R&amp;P Specific</t>
        </r>
      </text>
    </comment>
    <comment ref="H147" authorId="0" shapeId="0">
      <text>
        <r>
          <rPr>
            <b/>
            <sz val="9"/>
            <color indexed="81"/>
            <rFont val="Tahoma"/>
            <family val="2"/>
          </rPr>
          <t>Please fill R&amp;P Specific</t>
        </r>
      </text>
    </comment>
    <comment ref="H148" authorId="0" shapeId="0">
      <text>
        <r>
          <rPr>
            <b/>
            <sz val="9"/>
            <color indexed="81"/>
            <rFont val="Tahoma"/>
            <family val="2"/>
          </rPr>
          <t>Please fill R&amp;P Specific</t>
        </r>
      </text>
    </comment>
    <comment ref="H149" authorId="0" shapeId="0">
      <text>
        <r>
          <rPr>
            <b/>
            <sz val="9"/>
            <color indexed="81"/>
            <rFont val="Tahoma"/>
            <family val="2"/>
          </rPr>
          <t>Please fill R&amp;P Specific</t>
        </r>
      </text>
    </comment>
    <comment ref="H158" authorId="0" shapeId="0">
      <text>
        <r>
          <rPr>
            <b/>
            <sz val="9"/>
            <color indexed="81"/>
            <rFont val="Tahoma"/>
            <family val="2"/>
          </rPr>
          <t>Please fill R&amp;P Specific</t>
        </r>
      </text>
    </comment>
    <comment ref="H165" authorId="0" shapeId="0">
      <text>
        <r>
          <rPr>
            <b/>
            <sz val="9"/>
            <color indexed="81"/>
            <rFont val="Tahoma"/>
            <family val="2"/>
          </rPr>
          <t>Please fill R&amp;P Specific</t>
        </r>
      </text>
    </comment>
    <comment ref="H171" authorId="0" shapeId="0">
      <text>
        <r>
          <rPr>
            <b/>
            <sz val="9"/>
            <color indexed="81"/>
            <rFont val="Tahoma"/>
            <family val="2"/>
          </rPr>
          <t>Please fill R&amp;P Specific</t>
        </r>
      </text>
    </comment>
    <comment ref="H172" authorId="0" shapeId="0">
      <text>
        <r>
          <rPr>
            <b/>
            <sz val="9"/>
            <color indexed="81"/>
            <rFont val="Tahoma"/>
            <family val="2"/>
          </rPr>
          <t>Please fill R&amp;P Specific</t>
        </r>
      </text>
    </comment>
    <comment ref="H173" authorId="0" shapeId="0">
      <text>
        <r>
          <rPr>
            <b/>
            <sz val="9"/>
            <color indexed="81"/>
            <rFont val="Tahoma"/>
            <family val="2"/>
          </rPr>
          <t>Please fill R&amp;P Specific</t>
        </r>
      </text>
    </comment>
    <comment ref="H174" authorId="0" shapeId="0">
      <text>
        <r>
          <rPr>
            <b/>
            <sz val="9"/>
            <color indexed="81"/>
            <rFont val="Tahoma"/>
            <family val="2"/>
          </rPr>
          <t>Please fill R&amp;P Specific</t>
        </r>
      </text>
    </comment>
  </commentList>
</comments>
</file>

<file path=xl/sharedStrings.xml><?xml version="1.0" encoding="utf-8"?>
<sst xmlns="http://schemas.openxmlformats.org/spreadsheetml/2006/main" count="4154" uniqueCount="904">
  <si>
    <t>GRAND TOTAL</t>
  </si>
  <si>
    <t>HEADS OF ACCOUNTS</t>
  </si>
  <si>
    <t>VIDYALAYA VIKAS NIDHI</t>
  </si>
  <si>
    <t>A</t>
  </si>
  <si>
    <t>i</t>
  </si>
  <si>
    <t>Cash in Hand</t>
  </si>
  <si>
    <t>ii</t>
  </si>
  <si>
    <t>Cash at Bank</t>
  </si>
  <si>
    <t>iii</t>
  </si>
  <si>
    <t>Term Deposits with  Banks</t>
  </si>
  <si>
    <t>iv</t>
  </si>
  <si>
    <t>Permanent Imprest</t>
  </si>
  <si>
    <t>B</t>
  </si>
  <si>
    <t>v</t>
  </si>
  <si>
    <t>Construction work</t>
  </si>
  <si>
    <t>vi</t>
  </si>
  <si>
    <t>C</t>
  </si>
  <si>
    <t>D</t>
  </si>
  <si>
    <t>Vidyalaya Vikas Nidhi</t>
  </si>
  <si>
    <t>Computer Fees</t>
  </si>
  <si>
    <t>Pre-Primary fees</t>
  </si>
  <si>
    <t>E</t>
  </si>
  <si>
    <t>F</t>
  </si>
  <si>
    <t>Contribution towards CGHS recovery from staff.</t>
  </si>
  <si>
    <t>Hire Charges of Building(Room Rent etc.)</t>
  </si>
  <si>
    <t>G</t>
  </si>
  <si>
    <t>Term Deposits with scheduled Banks</t>
  </si>
  <si>
    <t>H</t>
  </si>
  <si>
    <t>I</t>
  </si>
  <si>
    <t>Conveyance/Vehicle Loan</t>
  </si>
  <si>
    <t>Other (to be specified)</t>
  </si>
  <si>
    <t>J</t>
  </si>
  <si>
    <t>K</t>
  </si>
  <si>
    <t>L</t>
  </si>
  <si>
    <t>Telephone/Electricty /water etc.</t>
  </si>
  <si>
    <t>M</t>
  </si>
  <si>
    <t>Deposit from supplier(EMD etc)</t>
  </si>
  <si>
    <t>Scholarships/ Award Etc.</t>
  </si>
  <si>
    <t>GPF Remittance-Project KVs</t>
  </si>
  <si>
    <t>CPF Remittance-Project KVs</t>
  </si>
  <si>
    <t>LSPC Remittance-Project KVs</t>
  </si>
  <si>
    <t>STAFF PAYMENT &amp; BENEFITS</t>
  </si>
  <si>
    <t xml:space="preserve">DA on Pay </t>
  </si>
  <si>
    <t>TPT Allowance</t>
  </si>
  <si>
    <t>DA on TPT Allowance</t>
  </si>
  <si>
    <t>House Rent Allowance</t>
  </si>
  <si>
    <t>Bonus</t>
  </si>
  <si>
    <t>Children Education Allowance</t>
  </si>
  <si>
    <t>Leave Travel Concession</t>
  </si>
  <si>
    <t>Medical Reimbursement</t>
  </si>
  <si>
    <t>LS&amp;PC-deputationist &amp; Project KV</t>
  </si>
  <si>
    <t>TA/TTA Expenditure</t>
  </si>
  <si>
    <t>Honorarium</t>
  </si>
  <si>
    <t>Conveyance Allowance Fixed</t>
  </si>
  <si>
    <t>Hard Area Allowance</t>
  </si>
  <si>
    <t>Island Special Allowance</t>
  </si>
  <si>
    <t>Special Duty Allowance</t>
  </si>
  <si>
    <t>Deputation Allowance</t>
  </si>
  <si>
    <t>Part-time/Contractual Staff</t>
  </si>
  <si>
    <t>Examination Fees for SC/ST Students</t>
  </si>
  <si>
    <t>Assistance to children of Armed Forces</t>
  </si>
  <si>
    <t>Refund of Fees &amp; Fines</t>
  </si>
  <si>
    <t>Expenditure on NCC Camp</t>
  </si>
  <si>
    <t>Audio Visual Aid  Expenses</t>
  </si>
  <si>
    <t>Examination(Including Printing of question papers and Study material)</t>
  </si>
  <si>
    <t>Library expenses(News papers &amp; periodicals etc.)</t>
  </si>
  <si>
    <t>Printing Expenditure( Magazine, Diary, Calender,Broucher, News letter and other report etc.)</t>
  </si>
  <si>
    <t>Computer  Maintenance &amp; Consumables</t>
  </si>
  <si>
    <t>Student Welfare Expenses</t>
  </si>
  <si>
    <t>Contribution to RO -BS &amp;G</t>
  </si>
  <si>
    <t>Contribution  to KVS(HQ)- BS&amp;G</t>
  </si>
  <si>
    <t>Contribution to RO Sports Control Board 3%</t>
  </si>
  <si>
    <t>Contribution to National  Sports Control Board 2%</t>
  </si>
  <si>
    <t>Contingencies</t>
  </si>
  <si>
    <t>Bank Charges</t>
  </si>
  <si>
    <t xml:space="preserve">Security of School-Exp. </t>
  </si>
  <si>
    <t>Rent, Rates and Taxes ( including property tax)</t>
  </si>
  <si>
    <t>Electricity ,water and power charges</t>
  </si>
  <si>
    <t>Postage &amp; Telegram</t>
  </si>
  <si>
    <t>Telephone and Internet Charges</t>
  </si>
  <si>
    <t>Stationary  Expenses</t>
  </si>
  <si>
    <t>Hospitality</t>
  </si>
  <si>
    <t>Professional Charges</t>
  </si>
  <si>
    <t>Advertisement &amp; Publicity</t>
  </si>
  <si>
    <t>School Building</t>
  </si>
  <si>
    <t>Staff quarters</t>
  </si>
  <si>
    <t>Furniture &amp; Fixtures</t>
  </si>
  <si>
    <t>Lab Equipments</t>
  </si>
  <si>
    <t>Audio Visual &amp; Musical Instruments</t>
  </si>
  <si>
    <t>FIXED ASSETS</t>
  </si>
  <si>
    <t xml:space="preserve">Land </t>
  </si>
  <si>
    <t>Building</t>
  </si>
  <si>
    <t>Furniture,Fixtures</t>
  </si>
  <si>
    <t>Library Books</t>
  </si>
  <si>
    <t>Office Equipments</t>
  </si>
  <si>
    <t>Vehicles</t>
  </si>
  <si>
    <t>Computer/Peripherals</t>
  </si>
  <si>
    <t>Hostel Equipments</t>
  </si>
  <si>
    <t>Sports Equipment</t>
  </si>
  <si>
    <t>Other Fixed Assets</t>
  </si>
  <si>
    <t>Pay &amp; Allowances</t>
  </si>
  <si>
    <t>M&amp;R work</t>
  </si>
  <si>
    <t>Computerization of KVS</t>
  </si>
  <si>
    <t>SOURCES OF FUNDS</t>
  </si>
  <si>
    <t>Schedule</t>
  </si>
  <si>
    <t>RESTRICTED FUNDS</t>
  </si>
  <si>
    <t>TOTAL</t>
  </si>
  <si>
    <t>APPLICATION OF FUNDS</t>
  </si>
  <si>
    <t>CURRENT ASSETS</t>
  </si>
  <si>
    <t>LOANS, ADVANCES &amp; DEPOSITS</t>
  </si>
  <si>
    <t>INCOME</t>
  </si>
  <si>
    <t>Academic Receipts</t>
  </si>
  <si>
    <t>Grants &amp; Donations</t>
  </si>
  <si>
    <t>Other Incomes</t>
  </si>
  <si>
    <t>TOTAL (A)</t>
  </si>
  <si>
    <t>EXPENDITURE</t>
  </si>
  <si>
    <t xml:space="preserve">Administrative and General Expenses </t>
  </si>
  <si>
    <t>Depreciation</t>
  </si>
  <si>
    <t>TOTAL (B)</t>
  </si>
  <si>
    <t xml:space="preserve">Balance being excess of Income over Expenditure (A-B) </t>
  </si>
  <si>
    <t>CURRENT YEAR</t>
  </si>
  <si>
    <t>PREVIOUS YEAR</t>
  </si>
  <si>
    <t>Particulars</t>
  </si>
  <si>
    <t>TOTAL CURRENT YEAR</t>
  </si>
  <si>
    <t>TOTAL  PREVIOUS  YEAR</t>
  </si>
  <si>
    <t>GROSS BLOCK</t>
  </si>
  <si>
    <t>Cost / Valuation as at begning of the year</t>
  </si>
  <si>
    <t>Adjustment/Deduction during the year</t>
  </si>
  <si>
    <t>NET BLOCK</t>
  </si>
  <si>
    <t>As at the beginning of the year</t>
  </si>
  <si>
    <t>Total up to year end</t>
  </si>
  <si>
    <t>As at the current year end</t>
  </si>
  <si>
    <t>As at the previous year end</t>
  </si>
  <si>
    <t>In term deposit Accounts</t>
  </si>
  <si>
    <t>In Saving /Flexi Deposit Accounts</t>
  </si>
  <si>
    <t>PREVIOUS  YEAR</t>
  </si>
  <si>
    <t xml:space="preserve"> TOTAL</t>
  </si>
  <si>
    <t xml:space="preserve">GRAND TOTAL </t>
  </si>
  <si>
    <t>Loss on disposal of Fixed Assets</t>
  </si>
  <si>
    <t>Incidental Expenses</t>
  </si>
  <si>
    <t xml:space="preserve">Beautification &amp; Horticulture </t>
  </si>
  <si>
    <t>Medical Facilities</t>
  </si>
  <si>
    <t>SF</t>
  </si>
  <si>
    <t>VVN</t>
  </si>
  <si>
    <t>DESI.FUND</t>
  </si>
  <si>
    <t>PROJECT KV</t>
  </si>
  <si>
    <t>Leave Salary &amp; Pension Contribution</t>
  </si>
  <si>
    <t>Specific PLAN</t>
  </si>
  <si>
    <t>Salary</t>
  </si>
  <si>
    <t>SUB TOTAL</t>
  </si>
  <si>
    <t>TOTAL-CURRENT YEAR</t>
  </si>
  <si>
    <t>TOTAL-PREVIOUS YEAR</t>
  </si>
  <si>
    <t>SN</t>
  </si>
  <si>
    <t>Admission Fees</t>
  </si>
  <si>
    <t>Employees Welfare Scheme</t>
  </si>
  <si>
    <t>Contributory Provident Fund</t>
  </si>
  <si>
    <t>New Pension Scheme</t>
  </si>
  <si>
    <t>House Building Advance</t>
  </si>
  <si>
    <t>Term Deposits with Banks</t>
  </si>
  <si>
    <t>General Provident Fund</t>
  </si>
  <si>
    <t>RTI fees</t>
  </si>
  <si>
    <t>License fee /House rent recovery from staff.</t>
  </si>
  <si>
    <t>Medical Advance</t>
  </si>
  <si>
    <t>Liability towards sundry creditors for goods &amp; Service</t>
  </si>
  <si>
    <t>CBSE Fees Payable</t>
  </si>
  <si>
    <t>Liability towards other remittances</t>
  </si>
  <si>
    <t>Misc. receipts of Revenue nature(sale of tender form waste paper, misc. income etc.)</t>
  </si>
  <si>
    <t>Savings Bank Accounts/Flexi Deposit Account</t>
  </si>
  <si>
    <t>Loan &amp; Advances to employees</t>
  </si>
  <si>
    <t>Opening Balance</t>
  </si>
  <si>
    <t>Funds Received</t>
  </si>
  <si>
    <t>Fees &amp; Fines From Student</t>
  </si>
  <si>
    <t>Other Income</t>
  </si>
  <si>
    <t>Long Term Advances To Employees (Interest Bearing)</t>
  </si>
  <si>
    <t>Computer Advance</t>
  </si>
  <si>
    <t>Advances</t>
  </si>
  <si>
    <t>Security Deposit</t>
  </si>
  <si>
    <t>Current Liablities</t>
  </si>
  <si>
    <t>Sub Total (A)</t>
  </si>
  <si>
    <t xml:space="preserve"> Academic Expenses</t>
  </si>
  <si>
    <t>Fixed Assets</t>
  </si>
  <si>
    <t>Deposits from staff</t>
  </si>
  <si>
    <t>Closing Balance</t>
  </si>
  <si>
    <t>CURRENT  YEAR</t>
  </si>
  <si>
    <t xml:space="preserve">Profit on Sale / disposal of Assets </t>
  </si>
  <si>
    <t>Liabiliities written off</t>
  </si>
  <si>
    <t>Sl No</t>
  </si>
  <si>
    <t>Opening balance of the funds</t>
  </si>
  <si>
    <t>Additions to the Funds :</t>
  </si>
  <si>
    <t>EMD/Liabilities written off</t>
  </si>
  <si>
    <t xml:space="preserve">Other additions /deduction/adjustment(specify nature) </t>
  </si>
  <si>
    <t>Utilisation/Expenditure towards objectives of funds</t>
  </si>
  <si>
    <t>Capital Expenditure</t>
  </si>
  <si>
    <t>Revenue Expenditure</t>
  </si>
  <si>
    <t>Academic Expenses</t>
  </si>
  <si>
    <t>Repair &amp; Maintenance</t>
  </si>
  <si>
    <t>Grants Received for construction Work</t>
  </si>
  <si>
    <t>Grants Received for  Computerisation</t>
  </si>
  <si>
    <t>Other Specific Grant</t>
  </si>
  <si>
    <t>Staff Payments &amp; Benefits</t>
  </si>
  <si>
    <t>Administrative &amp; General Expenses</t>
  </si>
  <si>
    <t xml:space="preserve">Repair &amp; Maintenance </t>
  </si>
  <si>
    <t>PARTICULARS</t>
  </si>
  <si>
    <t>DEPRECIATION BLOCK</t>
  </si>
  <si>
    <t>Bank Balances ( classified as pertaining to earmarked fund or otherwise)</t>
  </si>
  <si>
    <t>With Scheduled Bank</t>
  </si>
  <si>
    <t>With non-Scheduled Bank</t>
  </si>
  <si>
    <t>Prepaid Expenses</t>
  </si>
  <si>
    <t>Interest Accrued :</t>
  </si>
  <si>
    <t>Fees and Fines</t>
  </si>
  <si>
    <t>Others (to be specified)</t>
  </si>
  <si>
    <t>a)</t>
  </si>
  <si>
    <t>b)</t>
  </si>
  <si>
    <t>S-9</t>
  </si>
  <si>
    <t>S-12</t>
  </si>
  <si>
    <t>S-13</t>
  </si>
  <si>
    <t>S-14</t>
  </si>
  <si>
    <t>S-10</t>
  </si>
  <si>
    <t>S.No.</t>
  </si>
  <si>
    <t>Year of deposit</t>
  </si>
  <si>
    <t>Remarks(Please indicate reason for outstanding balance &amp; action taken)</t>
  </si>
  <si>
    <t>…………..</t>
  </si>
  <si>
    <t>Name of Const. Agency</t>
  </si>
  <si>
    <t>Purpose</t>
  </si>
  <si>
    <t>(A)</t>
  </si>
  <si>
    <t>Year</t>
  </si>
  <si>
    <t>Total amount sanctioned for the work</t>
  </si>
  <si>
    <t>Amount received upto  end of the year</t>
  </si>
  <si>
    <t>Amount deposited with const. agncy upto  end of the year</t>
  </si>
  <si>
    <t xml:space="preserve">Adjustment account received </t>
  </si>
  <si>
    <t>(B)</t>
  </si>
  <si>
    <t>Amount</t>
  </si>
  <si>
    <t>Total</t>
  </si>
  <si>
    <t>(+)</t>
  </si>
  <si>
    <t>(-)</t>
  </si>
  <si>
    <t>Balance as per Cash Book</t>
  </si>
  <si>
    <t>Add:- Cheques issued but not presented for payment</t>
  </si>
  <si>
    <t>Add:-  Wrong credit given  by the Bank</t>
  </si>
  <si>
    <t>Less:-   Wrong debit given  by the Bank</t>
  </si>
  <si>
    <t>SN.</t>
  </si>
  <si>
    <t>8(5+6+7)</t>
  </si>
  <si>
    <t>9(4-8)</t>
  </si>
  <si>
    <t>10(1-5)</t>
  </si>
  <si>
    <t>Repairs &amp; Maintenance</t>
  </si>
  <si>
    <t>Administrative and General Expenses</t>
  </si>
  <si>
    <t>Date since when the liabilty is pending</t>
  </si>
  <si>
    <t>Particulars of liability viz Name of the Party/Name of Emp. Etc. as per Ledger</t>
  </si>
  <si>
    <t>Particulars of Assets viz Name of the Party/Name of Emp. Etc. as per Ledger</t>
  </si>
  <si>
    <t>Date since when the Assets is recoverable</t>
  </si>
  <si>
    <t>Remarks (Mention  reason for outstanding liability &amp; action taken as on date to settle the liability)</t>
  </si>
  <si>
    <t xml:space="preserve">Cheque No. </t>
  </si>
  <si>
    <t>Date</t>
  </si>
  <si>
    <t>Name of the Party</t>
  </si>
  <si>
    <t>Remarks: Status as on date</t>
  </si>
  <si>
    <t>Cheques issued but not presented for payment</t>
  </si>
  <si>
    <t>Wrong credit given  by the Bank</t>
  </si>
  <si>
    <t>Wrong debitt given  by the Bank</t>
  </si>
  <si>
    <t>Difference(A-B)</t>
  </si>
  <si>
    <t>A-Net Balance</t>
  </si>
  <si>
    <t>B- Balance as per Bank Pass Book</t>
  </si>
  <si>
    <t>DETAILS OF EACH ITEM</t>
  </si>
  <si>
    <t>Less:-  Cheques/Drafts  deposited for credit but not credited by the bank</t>
  </si>
  <si>
    <t>Cheques/Drafts  deposited for credit but not credited by the bank</t>
  </si>
  <si>
    <t xml:space="preserve">B- BANK BALANCE CERTIFICATE ON THE LAST WORKING DAY OF THE FINANCIAL YEAR </t>
  </si>
  <si>
    <t>Leave encashment on LTC</t>
  </si>
  <si>
    <t>SUB TOTAL (A)</t>
  </si>
  <si>
    <t>Income from Land &amp; Building</t>
  </si>
  <si>
    <t>Interest Received on</t>
  </si>
  <si>
    <t>Payment of Contributions to DGHS</t>
  </si>
  <si>
    <t>Opening Balance of the Funds</t>
  </si>
  <si>
    <t>SUB TOTAL[A]</t>
  </si>
  <si>
    <t>SUB TOTAL [i]</t>
  </si>
  <si>
    <t>SUB TOTAL[ii]</t>
  </si>
  <si>
    <t>NET BALANCE AS AT THE YEAR -[A-B]</t>
  </si>
  <si>
    <t>3(i)</t>
  </si>
  <si>
    <t>3(ii)</t>
  </si>
  <si>
    <t>IV</t>
  </si>
  <si>
    <t>V</t>
  </si>
  <si>
    <t>CERTIFIED THAT…….</t>
  </si>
  <si>
    <t>I.</t>
  </si>
  <si>
    <t>II.</t>
  </si>
  <si>
    <t>III.</t>
  </si>
  <si>
    <t>BALANCE AT THE CURRENT YEAR - END</t>
  </si>
  <si>
    <t xml:space="preserve"> TOTAL[A]</t>
  </si>
  <si>
    <t>TOTAL[B]</t>
  </si>
  <si>
    <t>4(1+2+3)</t>
  </si>
  <si>
    <t>DESCRIPTION</t>
  </si>
  <si>
    <t>FOR THE YEAR</t>
  </si>
  <si>
    <t>INDEX</t>
  </si>
  <si>
    <t>PAGE NO.</t>
  </si>
  <si>
    <t>BALANCE SHEET</t>
  </si>
  <si>
    <t>INCOME AND EXPENDITURE ACCOUNT</t>
  </si>
  <si>
    <t>RECEIPT AND PAYMENT ACCOUNT- RECEIPT</t>
  </si>
  <si>
    <t>RECEIPT AND PAYMENT ACCOUNT- PAYMENTS</t>
  </si>
  <si>
    <t xml:space="preserve">TOTAL </t>
  </si>
  <si>
    <t>Pay &amp; Allowance by KV through UBI</t>
  </si>
  <si>
    <t>Deployment of Doctors</t>
  </si>
  <si>
    <t>Deployment of Nurses</t>
  </si>
  <si>
    <t>Management  Contribution to CPF</t>
  </si>
  <si>
    <t xml:space="preserve"> Beside Bank Reconcilation Statement  a Bank Balance Certificate of each  Bank Aaccount  should be obtained by the Vidyalaya from the Bank and  annexed with the  FORM 'B'</t>
  </si>
  <si>
    <t>Fees &amp; Fines from Student</t>
  </si>
  <si>
    <t>Tuition Fees</t>
  </si>
  <si>
    <t>Deposits from students(Caution Deposit etc)</t>
  </si>
  <si>
    <t>Balance as at the beginning of the year</t>
  </si>
  <si>
    <t>Cash balances in hand (including cheques/drafts, imprest and postage etc.)</t>
  </si>
  <si>
    <t>SCHEDULE 9- ACADEMIC RECEIPTS</t>
  </si>
  <si>
    <t xml:space="preserve">Other Repair &amp; Maint. Exp._x000D_
</t>
  </si>
  <si>
    <t>Management Contribution to NPS</t>
  </si>
  <si>
    <t>Other Allowance(Specify)</t>
  </si>
  <si>
    <t>Laboratory expenses</t>
  </si>
  <si>
    <t>Scouts and Guides  expenses</t>
  </si>
  <si>
    <t>Stipend / means-cum-merit scholarship/Awards</t>
  </si>
  <si>
    <t xml:space="preserve">Vehicle Running &amp; Maintenance_x000D_
</t>
  </si>
  <si>
    <t>Advances To Employees : (Non-Interest Bearing)</t>
  </si>
  <si>
    <t>Telephone/Electricity /water etc.</t>
  </si>
  <si>
    <t>Current Liabilities</t>
  </si>
  <si>
    <t>Statutory Liabilities (Professional tax, TDS, WC TAX, etc. )</t>
  </si>
  <si>
    <t>Recoveries of Capital Nature(lost article /damaged article, condemned articles)</t>
  </si>
  <si>
    <t>From Sponsoring Authorities for Project KV's</t>
  </si>
  <si>
    <t>Liabilities on Account of receipt in Advance</t>
  </si>
  <si>
    <t>Future period recurring expenditure</t>
  </si>
  <si>
    <t>Contingent liability on terminal benefits is as under</t>
  </si>
  <si>
    <t>Employee's catogery</t>
  </si>
  <si>
    <t>No.of employees</t>
  </si>
  <si>
    <t>PGT</t>
  </si>
  <si>
    <t>TGT</t>
  </si>
  <si>
    <t>PRT</t>
  </si>
  <si>
    <t>Misc. catogery</t>
  </si>
  <si>
    <t>Group "D" staff</t>
  </si>
  <si>
    <t>Items</t>
  </si>
  <si>
    <t>Rate%</t>
  </si>
  <si>
    <t>Furniture, Fixtures</t>
  </si>
  <si>
    <t xml:space="preserve">Library Books                   </t>
  </si>
  <si>
    <t>Games &amp; Estates</t>
  </si>
  <si>
    <t>No suspense account is being operated in the Sangathan, previous  year(s) mis-classification or any other adjustment suggested  by the Internal Audit and/or AG Audit is carried out  in the Financial Statements  through concerned schedules depending on the nature of mis-classification(s)/adjustment(s).</t>
  </si>
  <si>
    <t>CORPUS /CAPITAL FUND</t>
  </si>
  <si>
    <t>DESIGNATED/ EARMARKED FUNDS</t>
  </si>
  <si>
    <t>Tangible Assets</t>
  </si>
  <si>
    <t>Intangible Assets</t>
  </si>
  <si>
    <t>SIGNIFICANT ACCOUNTING POLICIES</t>
  </si>
  <si>
    <t>CONTINGENT LIABILITIES AND NOTES TO ACCOUNTS</t>
  </si>
  <si>
    <t>Staff Payment &amp; Benefits( Estabilishment Expenses.)</t>
  </si>
  <si>
    <t>Transfer to/ from Designated Fund</t>
  </si>
  <si>
    <t>Buiding fund</t>
  </si>
  <si>
    <t>Others (Specify)</t>
  </si>
  <si>
    <t>Balance Being Surplus (Deficit) Carried to Capital  Fund</t>
  </si>
  <si>
    <t>Add:-Plan Grants/Specific Plan  Grants from Government of India to the extent utilised for Capital Expenditure</t>
  </si>
  <si>
    <t>Add:- Assets Donated/Gift Received</t>
  </si>
  <si>
    <t>(Deduct):  Deficit transferred from Income and Expenditure Account</t>
  </si>
  <si>
    <t>Add:- Excess of Income over Expenditure transferred from the Income &amp; Expenditure Account</t>
  </si>
  <si>
    <t>Represented by</t>
  </si>
  <si>
    <t>Cash and Bank Balances</t>
  </si>
  <si>
    <t>Loans / Advances / Deposits</t>
  </si>
  <si>
    <t>Deduct:- Current liabilities &amp; Provisions</t>
  </si>
  <si>
    <t>Net Total</t>
  </si>
  <si>
    <t>a) Overdue</t>
  </si>
  <si>
    <t>b) Others</t>
  </si>
  <si>
    <t>a) for Goods and services</t>
  </si>
  <si>
    <t>CAPITAL FUND</t>
  </si>
  <si>
    <t>Specific PLAN FUND</t>
  </si>
  <si>
    <t xml:space="preserve">Fees &amp; Fines </t>
  </si>
  <si>
    <t>Less:- Grants refunded to Regional Office/Hq</t>
  </si>
  <si>
    <t>SUB TOTAL [B]</t>
  </si>
  <si>
    <t xml:space="preserve">UNUTILISED BALANCE CARRIED FORWARD   (A-B)  </t>
  </si>
  <si>
    <t xml:space="preserve"> TOTAL (A)</t>
  </si>
  <si>
    <t>Intangilble Assets</t>
  </si>
  <si>
    <t>GRAND TOTAL (A+B+C)</t>
  </si>
  <si>
    <t>Assets Heads</t>
  </si>
  <si>
    <t>Closing  Balance  at the year end</t>
  </si>
  <si>
    <t>The figures in column 'Additions during the year under Gross Block against Assets 1 to t4 include transfer from Work in Progress during the yeer, as well as further acquisitions during the year.</t>
  </si>
  <si>
    <t>Note:-</t>
  </si>
  <si>
    <t xml:space="preserve"> The figure in Column "Deductions' under Gross Block against the head Capital Work in Progress represents the transfer from Work in Progress to Assets during the year:</t>
  </si>
  <si>
    <t xml:space="preserve">  PREVIOUS  YEAR</t>
  </si>
  <si>
    <t>Advances to Employess : (Non-Interest Bearing)</t>
  </si>
  <si>
    <t>Long Term Advances to Employees (Interest Bearing)</t>
  </si>
  <si>
    <t>Prior Period Income</t>
  </si>
  <si>
    <t>Prior Period Expenses</t>
  </si>
  <si>
    <t>Balance</t>
  </si>
  <si>
    <t>Add:- Receipts during the year</t>
  </si>
  <si>
    <t>SPECIFIC PLAN GRANTS</t>
  </si>
  <si>
    <t>Less: Refund to RO/HQ</t>
  </si>
  <si>
    <t>Less:- Utilised for Capital Expenditure(A)</t>
  </si>
  <si>
    <t>Less:- Utilised for Revenue Expenditure(B)</t>
  </si>
  <si>
    <t xml:space="preserve"> TOTAL </t>
  </si>
  <si>
    <t>SUB TOTAL[C]</t>
  </si>
  <si>
    <t>Total (A)</t>
  </si>
  <si>
    <t>Total (B)</t>
  </si>
  <si>
    <t>(a) Running Expenses</t>
  </si>
  <si>
    <t>(b)Repair and Maintenance Expenses</t>
  </si>
  <si>
    <t>(c ) Insurance Expenses</t>
  </si>
  <si>
    <t>Vehicle taken on rent/lease</t>
  </si>
  <si>
    <t>Vehicle (Taxi) hiring Expenses</t>
  </si>
  <si>
    <t>Transportation Expenses</t>
  </si>
  <si>
    <t>S-16</t>
  </si>
  <si>
    <t>S-15</t>
  </si>
  <si>
    <t>Estabilishment expenses</t>
  </si>
  <si>
    <t>Academic expenses</t>
  </si>
  <si>
    <t>Administrative expenses</t>
  </si>
  <si>
    <t>Transportation expenses</t>
  </si>
  <si>
    <t>Other expenses</t>
  </si>
  <si>
    <t>S-17</t>
  </si>
  <si>
    <t>S-18</t>
  </si>
  <si>
    <t>S-19</t>
  </si>
  <si>
    <t>Significant Accounitng  Policies</t>
  </si>
  <si>
    <t>Contingent Liabilities and Notes on Accounts.</t>
  </si>
  <si>
    <t>TRANSPORATION EXPENSES( D)</t>
  </si>
  <si>
    <t>GRAND TOTAL (A+B+C+D+E)</t>
  </si>
  <si>
    <t>Total (E)</t>
  </si>
  <si>
    <t>Total Revenue Expenditure#</t>
  </si>
  <si>
    <t>Computer Software etc.  (C )</t>
  </si>
  <si>
    <t>Other Current Assets receivable</t>
  </si>
  <si>
    <t>On Capital  Account(for non recurring expenditure)</t>
  </si>
  <si>
    <t xml:space="preserve">Others </t>
  </si>
  <si>
    <t>Balance Brought Forward</t>
  </si>
  <si>
    <t>Balance Carried Forward(C )</t>
  </si>
  <si>
    <t xml:space="preserve">Interest  on </t>
  </si>
  <si>
    <t>Vechiles (owned by institution)</t>
  </si>
  <si>
    <t>(a) Rent/Lease Expenses</t>
  </si>
  <si>
    <t>Advances and other amounts recoverable in cash or kind or for value to be received</t>
  </si>
  <si>
    <t>Liability towards sundry creditors</t>
  </si>
  <si>
    <t>Add:-Other Additions/adjustments</t>
  </si>
  <si>
    <t>(Deduct):-Other deductions/adjustments</t>
  </si>
  <si>
    <t>ANNEXURE -1 SCHEDULE 2 - REVENUE EXPENDITURE -DESIGNATED FUND - VVN</t>
  </si>
  <si>
    <t>SCHEDULE 7 - CURRENT ASSETS</t>
  </si>
  <si>
    <t>SCHEDULE 12 - INTEREST EARNED</t>
  </si>
  <si>
    <t>SCHEDULE 13 - OTHER INCOME</t>
  </si>
  <si>
    <t>SCHEDULE-14- PRIOR PERIOD INCOME</t>
  </si>
  <si>
    <t>SCHEDULE 16 - ACADEMIC EXPENSES</t>
  </si>
  <si>
    <t>SCHEDULE 17 - ADMINISTRATIVE AND GENERAL EXPENSES</t>
  </si>
  <si>
    <t>SCHEDULE 18 - TRANSPORTATION  EXPENSES</t>
  </si>
  <si>
    <t>SCHEDULE 19 - REPAIR AND MAINTENANCE  EXPENSES</t>
  </si>
  <si>
    <t>SCHEDULE 22 - PRIOR PERIOD  EXPENSES</t>
  </si>
  <si>
    <t>Irrecoverable Balances Written -off</t>
  </si>
  <si>
    <t>SCHEDULE-10 GRANTS &amp; DONATIONS</t>
  </si>
  <si>
    <t>SCHEDULE 15 - STAFF PAYMENTS &amp; BENEFITS( TEACHING AND NON TEACHING)</t>
  </si>
  <si>
    <t>SCHEDULE …24</t>
  </si>
  <si>
    <t>2 A</t>
  </si>
  <si>
    <t>Interest Earned</t>
  </si>
  <si>
    <t>S-4</t>
  </si>
  <si>
    <t>S-22</t>
  </si>
  <si>
    <t>S-23</t>
  </si>
  <si>
    <t>S-24</t>
  </si>
  <si>
    <t xml:space="preserve">## UNUTILISED AMOUNT SHOWN IN SCHEDULE 3 (A) ( UNUTILISED BALANCE CARRIED FORWARD) IS TO BE SHOWN  </t>
  </si>
  <si>
    <t>For Escorting Students/Participants from VVN</t>
  </si>
  <si>
    <t>House keeping/ Conversancy Services</t>
  </si>
  <si>
    <t>Maintenance &amp; Repair Work</t>
  </si>
  <si>
    <t>Computerization of KV's</t>
  </si>
  <si>
    <t>C(i)</t>
  </si>
  <si>
    <t>C(ii)</t>
  </si>
  <si>
    <t>Funds  Received from Regional Office (Other than Project Grant)</t>
  </si>
  <si>
    <t>To  Suppliers (for recurring expenditure)</t>
  </si>
  <si>
    <t>EWS Remittance-Project KVs</t>
  </si>
  <si>
    <t>Consumable- Craft/Sports/ Yoga /Teaching Aids/etc.</t>
  </si>
  <si>
    <t xml:space="preserve">Other Repair &amp; Maintenance Exp._x000D_
</t>
  </si>
  <si>
    <t>Deposit with Construction agency for Construction Work</t>
  </si>
  <si>
    <t>Revenue Expenditure( As per Annexure-I Schedule 2)</t>
  </si>
  <si>
    <t>(b) Through  Deposit Works</t>
  </si>
  <si>
    <t>Total (C)</t>
  </si>
  <si>
    <t>Total (D)</t>
  </si>
  <si>
    <t xml:space="preserve">Vehicle Running &amp; Maintenance
</t>
  </si>
  <si>
    <t xml:space="preserve">Fees &amp; Fines from Student </t>
  </si>
  <si>
    <t xml:space="preserve">Income from Land &amp; Building </t>
  </si>
  <si>
    <t>Interest Received</t>
  </si>
  <si>
    <t>A.</t>
  </si>
  <si>
    <t>B                     i</t>
  </si>
  <si>
    <t>SUB TOTAL (iii)</t>
  </si>
  <si>
    <t>NET TOTAL  - A    (A-iii)</t>
  </si>
  <si>
    <t>Funds Received from KVS HQ</t>
  </si>
  <si>
    <t>Bank Reconcilation Statement of each Account is required to be annexed with the Annual Account</t>
  </si>
  <si>
    <t xml:space="preserve"> H</t>
  </si>
  <si>
    <t>Details of amount deposit with construction agency for Construction/Maintenance Work</t>
  </si>
  <si>
    <t>Funds Received from REGIONAL OFFICE</t>
  </si>
  <si>
    <t>Funds  Received from Regional Office</t>
  </si>
  <si>
    <t xml:space="preserve">Interest Received  </t>
  </si>
  <si>
    <t>For Regional /National Meet  from VVN</t>
  </si>
  <si>
    <t>Capital work in Progress</t>
  </si>
  <si>
    <t>CURRENT LIABILITIES &amp; PROVISIONS</t>
  </si>
  <si>
    <t>Funds from Sponsoring Authorities for Project KV's</t>
  </si>
  <si>
    <r>
      <t>ANNEXURE 2 SCHEDULE 15 - STAFF PAYMENTS &amp; BENEFITS--</t>
    </r>
    <r>
      <rPr>
        <b/>
        <u/>
        <sz val="11"/>
        <rFont val="Calibri"/>
        <family val="2"/>
      </rPr>
      <t>NON-TEACHING STAFF</t>
    </r>
  </si>
  <si>
    <r>
      <t>ANNEXURE 1- SCHEDULE 15 - STAFF PAYMENTS &amp; BENEFITS-</t>
    </r>
    <r>
      <rPr>
        <b/>
        <sz val="11"/>
        <rFont val="Calibri"/>
        <family val="2"/>
      </rPr>
      <t>-</t>
    </r>
    <r>
      <rPr>
        <b/>
        <u/>
        <sz val="11"/>
        <rFont val="Calibri"/>
        <family val="2"/>
      </rPr>
      <t>TEACHING STAFF</t>
    </r>
  </si>
  <si>
    <r>
      <t>ANNEXURE -1 SCHEDULE 2 - REVENUE EXPENDITURE -DESIGNATED FUND -</t>
    </r>
    <r>
      <rPr>
        <b/>
        <sz val="12"/>
        <rFont val="Calibri"/>
        <family val="2"/>
      </rPr>
      <t xml:space="preserve"> VVN</t>
    </r>
  </si>
  <si>
    <r>
      <rPr>
        <b/>
        <sz val="12"/>
        <rFont val="Calibri"/>
        <family val="2"/>
      </rPr>
      <t>PAYMENTS</t>
    </r>
    <r>
      <rPr>
        <b/>
        <sz val="8"/>
        <rFont val="Calibri"/>
        <family val="2"/>
      </rPr>
      <t xml:space="preserve"> DURING THE YEAR</t>
    </r>
  </si>
  <si>
    <t>Deposit with Construction Agencies-For Construction work</t>
  </si>
  <si>
    <t xml:space="preserve">Deposit with Construction Agencies-For Maintenance Work </t>
  </si>
  <si>
    <t>Towards Surplus Fund-VVN</t>
  </si>
  <si>
    <t>Add:- Assets created out of Designated/ Earmarked Funds.</t>
  </si>
  <si>
    <t>Add:- Assets created  out of Projects Funds.(Restricted Fund)</t>
  </si>
  <si>
    <t>(a) Direct Work</t>
  </si>
  <si>
    <t>Additions during the year</t>
  </si>
  <si>
    <r>
      <t xml:space="preserve">RECEIPTS </t>
    </r>
    <r>
      <rPr>
        <b/>
        <sz val="8"/>
        <rFont val="Calibri"/>
        <family val="2"/>
      </rPr>
      <t>DURING THE YEAR</t>
    </r>
  </si>
  <si>
    <t>II</t>
  </si>
  <si>
    <t>Deposits with Construction  Agency for Construction  Work as shown in Schedule No. 8 Column No.C(2)</t>
  </si>
  <si>
    <t>Deposits with Construction  Agency for M&amp;R. Work- Schedule No. 8 Column No.C(3)</t>
  </si>
  <si>
    <t xml:space="preserve">The accounting treatment and presentation in the Balance Sheet and the Income and Expenditure Account of transactions and events are made on the basis of their substance and materiality. The schedules and annexure to the schedules attached with the Accounts  and Notes on Accounts  are an integral part of Annual Accounts. </t>
  </si>
  <si>
    <t>Computer/Peripherals/Computer Software</t>
  </si>
  <si>
    <t>The depreciation  provided in respect of each item of depreciable assets to the extent of 95% of the original cost/book value of the depreciable assets keeping residual value to an extent of 5% of the assets.Where during any financial year, any addition has been made to any assets, the depreciation on such assets is calculated for full financial year irrespective of the date of such addition.Where any asset has been discarded/demolished/destroyed i.e. written off during the year, the original cost of the assets and its accumlated depreciation is written off at the end of the financial year irrespective of the date on which such assets is discarded/demolished/destroyed or written off.The depreciation has been charged on the cost value of the assets.  Assets received as gift will also be subject to depreciation after their depiction on face/depreciated value in the Balance Sheet.</t>
  </si>
  <si>
    <t>The income of the  KVS/KV is exempt from Income Tax under Section 10(23c)(iiiab) of the Income Tax Act. No provision for Tax , therfore,  has been made in the Accounts.</t>
  </si>
  <si>
    <t>Contribution to KVS HQ -VVN (20%)</t>
  </si>
  <si>
    <t xml:space="preserve">(*) Total expenditure incured during the year is to be shown in this coloumn. Out of total expenditure, the expenditure incurred on  non- recurring expenditure,  is to be shown in Schedule -4 against the respective head of account through "Adjustment/Deduction  column no. 3 during the year". </t>
  </si>
  <si>
    <t xml:space="preserve">Grand Total(A+B+C) </t>
  </si>
  <si>
    <t>Difference</t>
  </si>
  <si>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INCOME WHICH HAS BECOME DUE BUT NOT RECEIVED DURING THE FINANCIAL YEAR  </t>
    </r>
    <r>
      <rPr>
        <b/>
        <i/>
        <u/>
        <sz val="10"/>
        <color indexed="8"/>
        <rFont val="Bookman Old Style"/>
        <family val="1"/>
      </rPr>
      <t>(ACCRUED INCOME )</t>
    </r>
    <r>
      <rPr>
        <sz val="8"/>
        <color indexed="8"/>
        <rFont val="Bookman Old Style"/>
        <family val="1"/>
      </rPr>
      <t>,</t>
    </r>
    <r>
      <rPr>
        <b/>
        <i/>
        <u/>
        <sz val="10"/>
        <color indexed="8"/>
        <rFont val="Bookman Old Style"/>
        <family val="1"/>
      </rPr>
      <t>PROVISION FOR</t>
    </r>
    <r>
      <rPr>
        <sz val="8"/>
        <color indexed="8"/>
        <rFont val="Bookman Old Style"/>
        <family val="1"/>
      </rPr>
      <t xml:space="preserve"> INCOME WHICH HAS BEEN RECEIVED DURING THE FINANCIAL YEAR BUT WHICH  PERTAINS TO THE NEXT FINANCIAL YEAR </t>
    </r>
    <r>
      <rPr>
        <b/>
        <i/>
        <u/>
        <sz val="10"/>
        <color indexed="8"/>
        <rFont val="Bookman Old Style"/>
        <family val="1"/>
      </rPr>
      <t>(INCOME RECEIVED IN ADVANCE OR UNEXPIRED INCOME)</t>
    </r>
    <r>
      <rPr>
        <sz val="8"/>
        <color indexed="8"/>
        <rFont val="Bookman Old Style"/>
        <family val="1"/>
      </rPr>
      <t xml:space="preserve"> AND </t>
    </r>
    <r>
      <rPr>
        <b/>
        <i/>
        <u/>
        <sz val="10"/>
        <color indexed="8"/>
        <rFont val="Bookman Old Style"/>
        <family val="1"/>
      </rPr>
      <t>FINAL CLOSING BALANCE OF THE RESPECTIVE INCOME ACCOUNTS</t>
    </r>
    <r>
      <rPr>
        <b/>
        <sz val="10"/>
        <color indexed="8"/>
        <rFont val="Bookman Old Style"/>
        <family val="1"/>
      </rPr>
      <t xml:space="preserve">  IN RESPECT OF </t>
    </r>
    <r>
      <rPr>
        <b/>
        <i/>
        <u/>
        <sz val="10"/>
        <color indexed="8"/>
        <rFont val="Bookman Old Style"/>
        <family val="1"/>
      </rPr>
      <t>SCHOOL FUND ACCOUNT OF GOVERNMENT KV</t>
    </r>
  </si>
  <si>
    <t>Amount as per Receipt side</t>
  </si>
  <si>
    <r>
      <t xml:space="preserve">Provision for the amount due but not received during the year </t>
    </r>
    <r>
      <rPr>
        <b/>
        <u/>
        <sz val="8"/>
        <color indexed="8"/>
        <rFont val="Bookman Old Style"/>
        <family val="1"/>
      </rPr>
      <t xml:space="preserve"> (ACCRUED INCOME)</t>
    </r>
  </si>
  <si>
    <r>
      <t xml:space="preserve">Provision for  the amount received during the year but pertaining to future period </t>
    </r>
    <r>
      <rPr>
        <b/>
        <u/>
        <sz val="8"/>
        <color indexed="8"/>
        <rFont val="Bookman Old Style"/>
        <family val="1"/>
      </rPr>
      <t>(INCOME RECEIVED IN ADVANCE OR UNEXPIRED INCOME)</t>
    </r>
  </si>
  <si>
    <t xml:space="preserve"> Total Current Year</t>
  </si>
  <si>
    <t>Less:- PreviousYear's  Provision</t>
  </si>
  <si>
    <t>Add:- Current Year's Provision</t>
  </si>
  <si>
    <t>Add:-  Previous Year Provision</t>
  </si>
  <si>
    <t>Less:- Current Year Provision</t>
  </si>
  <si>
    <t>6=1-2+3+4-5</t>
  </si>
  <si>
    <t>ANNEXURE-R-VVN-Civil &amp; Project KV-Provision</t>
  </si>
  <si>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EXPENDITURE  WHICH HAS BECOME DUE BUT NOT MADE  DURING THE FINANCIAL YEAR  </t>
    </r>
    <r>
      <rPr>
        <b/>
        <i/>
        <u/>
        <sz val="10"/>
        <color indexed="8"/>
        <rFont val="Bookman Old Style"/>
        <family val="1"/>
      </rPr>
      <t>(OUTSTANDING EXPENSES AND SUNDRY CREDITORS FOR GOODS I.E. PROVISION FOR NON-RECURRING EXPENDITURE  )</t>
    </r>
    <r>
      <rPr>
        <sz val="8"/>
        <color indexed="8"/>
        <rFont val="Bookman Old Style"/>
        <family val="1"/>
      </rPr>
      <t>,</t>
    </r>
    <r>
      <rPr>
        <b/>
        <i/>
        <u/>
        <sz val="10"/>
        <color indexed="8"/>
        <rFont val="Bookman Old Style"/>
        <family val="1"/>
      </rPr>
      <t>PROVISION FOR</t>
    </r>
    <r>
      <rPr>
        <sz val="8"/>
        <color indexed="8"/>
        <rFont val="Bookman Old Style"/>
        <family val="1"/>
      </rPr>
      <t xml:space="preserve"> EXPENDITURE  WHICH HAS BEEN MADE DURING THE FINANCIAL YEAR BUT WHICH  PERTAINS TO THE NEXT FINANCIAL YEAR </t>
    </r>
    <r>
      <rPr>
        <b/>
        <i/>
        <u/>
        <sz val="10"/>
        <color indexed="8"/>
        <rFont val="Bookman Old Style"/>
        <family val="1"/>
      </rPr>
      <t>(PREPAID EXPENSES AND ADVANCE TO SUPPLIERS I.E. ADVANCE PAYMENT FOR NON-RECURRING EXPENSES )</t>
    </r>
    <r>
      <rPr>
        <sz val="8"/>
        <color indexed="8"/>
        <rFont val="Bookman Old Style"/>
        <family val="1"/>
      </rPr>
      <t xml:space="preserve"> AND </t>
    </r>
    <r>
      <rPr>
        <b/>
        <i/>
        <u/>
        <sz val="10"/>
        <color indexed="8"/>
        <rFont val="Bookman Old Style"/>
        <family val="1"/>
      </rPr>
      <t>FINAL CLOSING BALANCE OF THE RESPECTIVE EXPENDITURE ACCOUNTS</t>
    </r>
    <r>
      <rPr>
        <b/>
        <sz val="10"/>
        <color indexed="8"/>
        <rFont val="Bookman Old Style"/>
        <family val="1"/>
      </rPr>
      <t xml:space="preserve">  IN RESPECT OF </t>
    </r>
    <r>
      <rPr>
        <b/>
        <i/>
        <u/>
        <sz val="10"/>
        <color indexed="8"/>
        <rFont val="Bookman Old Style"/>
        <family val="1"/>
      </rPr>
      <t>SCHOOL FUND ACCOUNT OF GOVERNMENT KV</t>
    </r>
  </si>
  <si>
    <t>Amount As Per Payment Side Of the R&amp;P Account</t>
  </si>
  <si>
    <t>Provision For The Expediture Pertaining  To Current Financial Year But Not Made During The Year (OUTSTANDING EXPENSES AND SUNDRY CREDITORS FOR GOODS &amp; SERVICES I.E. PROVISION FOR NON-RECURRING EXPENDITURE )</t>
  </si>
  <si>
    <t>Provision For The Expenditure Made During The Current Financial Year But Pertaining To Future Period  (PREPAID EXENSES AND ADVANCE TO SUPPLIERS I.E. ADVANCE PAYMENT FOR NON-RECURRING EXPENSES )</t>
  </si>
  <si>
    <t>Less:- Previous Year's Provision</t>
  </si>
  <si>
    <t>Add:-  Previous Year's Provision</t>
  </si>
  <si>
    <t>ANNEXURE-R-SF-Civil KV-Provision</t>
  </si>
  <si>
    <t>ANNEXURE-R-SF-Project KV-Provision</t>
  </si>
  <si>
    <t>ANNEXURE-Paym-SF-Civil KV-Provision</t>
  </si>
  <si>
    <t>ANNEXURE-Paym-VVN-Civil &amp; Project KV-Provision</t>
  </si>
  <si>
    <t>ANNEXURE-Paym-SF-Project KV-Provision</t>
  </si>
  <si>
    <t>Variatiation Through R&amp;P Account (Receipt Minus Payment)</t>
  </si>
  <si>
    <t>Effects Of Journal Entries(*)</t>
  </si>
  <si>
    <t>NET</t>
  </si>
  <si>
    <t>from Sch-3A</t>
  </si>
  <si>
    <r>
      <rPr>
        <sz val="10"/>
        <color indexed="8"/>
        <rFont val="Bookman Old Style"/>
        <family val="1"/>
      </rPr>
      <t xml:space="preserve">STATEMENT TO WORK OUT THE CLOSING BALANCE OF HEADS OF ACCOUNTS OF SCHEDULE-3 </t>
    </r>
    <r>
      <rPr>
        <b/>
        <i/>
        <u/>
        <sz val="10"/>
        <color indexed="8"/>
        <rFont val="Bookman Old Style"/>
        <family val="1"/>
      </rPr>
      <t>IN RESPECT OF SF of Civil KVs</t>
    </r>
  </si>
  <si>
    <r>
      <rPr>
        <sz val="10"/>
        <color indexed="8"/>
        <rFont val="Bookman Old Style"/>
        <family val="1"/>
      </rPr>
      <t xml:space="preserve">STATEMENT TO WORK OUT THE CLOSING BALANCE OF HEADS OF ACCOUNTS OF SCHEDULE-3 </t>
    </r>
    <r>
      <rPr>
        <b/>
        <i/>
        <u/>
        <sz val="10"/>
        <color indexed="8"/>
        <rFont val="Bookman Old Style"/>
        <family val="1"/>
      </rPr>
      <t>IN RESPECT OF SF - PROJECT KVs</t>
    </r>
  </si>
  <si>
    <r>
      <t xml:space="preserve">ANNEXURE-S3-CURRENT LIABILITIES &amp; PROVISIONS-  </t>
    </r>
    <r>
      <rPr>
        <b/>
        <u/>
        <sz val="8"/>
        <color indexed="8"/>
        <rFont val="Bookman Old Style"/>
        <family val="1"/>
      </rPr>
      <t>[SF - PROJECT KV]</t>
    </r>
  </si>
  <si>
    <r>
      <t>ANNEXURE-S3-CURRENT LIABILITIES &amp; PROVISIONS-</t>
    </r>
    <r>
      <rPr>
        <b/>
        <u/>
        <sz val="8"/>
        <color indexed="8"/>
        <rFont val="Bookman Old Style"/>
        <family val="1"/>
      </rPr>
      <t>[SF - Civil KV]</t>
    </r>
  </si>
  <si>
    <r>
      <rPr>
        <sz val="10"/>
        <color indexed="8"/>
        <rFont val="Bookman Old Style"/>
        <family val="1"/>
      </rPr>
      <t xml:space="preserve">STATEMENT TO WORK OUT THE CLOSING BALANCE OF HEADS OF ACCOUNTS OF SCHEDULE-3 </t>
    </r>
    <r>
      <rPr>
        <b/>
        <i/>
        <u/>
        <sz val="10"/>
        <color indexed="8"/>
        <rFont val="Bookman Old Style"/>
        <family val="1"/>
      </rPr>
      <t>IN RESPECT OF VVN ALL KVs</t>
    </r>
  </si>
  <si>
    <r>
      <t xml:space="preserve">ANNEXURE-S3-CURRENT LIABILITIES &amp; PROVISIONS </t>
    </r>
    <r>
      <rPr>
        <b/>
        <u/>
        <sz val="8"/>
        <color indexed="8"/>
        <rFont val="Bookman Old Style"/>
        <family val="1"/>
      </rPr>
      <t>[VVN ALL KVs]</t>
    </r>
  </si>
  <si>
    <t xml:space="preserve">Variatiation Through R&amp;P Account (Payment Minus Receipt) </t>
  </si>
  <si>
    <r>
      <rPr>
        <sz val="10"/>
        <color indexed="8"/>
        <rFont val="Bookman Old Style"/>
        <family val="1"/>
      </rPr>
      <t xml:space="preserve">STATEMENT TO WORK OUT THE CLOSING BALANCE OF HEADS OF ACCOUNTS OF SCHEDULE-8 </t>
    </r>
    <r>
      <rPr>
        <b/>
        <i/>
        <u/>
        <sz val="10"/>
        <color indexed="8"/>
        <rFont val="Bookman Old Style"/>
        <family val="1"/>
      </rPr>
      <t>IN RESPECT OF SF CIVIL KV</t>
    </r>
  </si>
  <si>
    <t>ANNEXURE 8[A] - LOANS / ADVANCES / DEPOSITS- SF CIVIL KV</t>
  </si>
  <si>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INCOME WHICH HAS BECOME DUE BUT NOT RECEIVED DURING THE FINANCIAL YEAR  </t>
    </r>
    <r>
      <rPr>
        <b/>
        <i/>
        <u/>
        <sz val="10"/>
        <color indexed="8"/>
        <rFont val="Bookman Old Style"/>
        <family val="1"/>
      </rPr>
      <t>(ACCRUED INCOME )</t>
    </r>
    <r>
      <rPr>
        <sz val="8"/>
        <color indexed="8"/>
        <rFont val="Bookman Old Style"/>
        <family val="1"/>
      </rPr>
      <t>,</t>
    </r>
    <r>
      <rPr>
        <b/>
        <i/>
        <u/>
        <sz val="10"/>
        <color indexed="8"/>
        <rFont val="Bookman Old Style"/>
        <family val="1"/>
      </rPr>
      <t>PROVISION FOR</t>
    </r>
    <r>
      <rPr>
        <sz val="8"/>
        <color indexed="8"/>
        <rFont val="Bookman Old Style"/>
        <family val="1"/>
      </rPr>
      <t xml:space="preserve"> INCOME WHICH HAS BEEN RECEIVED DURING THE FINANCIAL YEAR BUT WHICH  PERTAINS TO THE NEXT FINANCIAL YEAR </t>
    </r>
    <r>
      <rPr>
        <b/>
        <i/>
        <u/>
        <sz val="10"/>
        <color indexed="8"/>
        <rFont val="Bookman Old Style"/>
        <family val="1"/>
      </rPr>
      <t>(INCOME RECEIVED IN ADVANCE OR UNEXPIRED INCOME)</t>
    </r>
    <r>
      <rPr>
        <sz val="8"/>
        <color indexed="8"/>
        <rFont val="Bookman Old Style"/>
        <family val="1"/>
      </rPr>
      <t xml:space="preserve"> AND </t>
    </r>
    <r>
      <rPr>
        <b/>
        <i/>
        <u/>
        <sz val="10"/>
        <color indexed="8"/>
        <rFont val="Bookman Old Style"/>
        <family val="1"/>
      </rPr>
      <t>FINAL CLOSING BALANCE OF THE RESPECTIVE INCOME ACCOUNTS</t>
    </r>
    <r>
      <rPr>
        <b/>
        <sz val="10"/>
        <color indexed="8"/>
        <rFont val="Bookman Old Style"/>
        <family val="1"/>
      </rPr>
      <t xml:space="preserve">  IN RESPECT OF </t>
    </r>
    <r>
      <rPr>
        <b/>
        <i/>
        <u/>
        <sz val="10"/>
        <color indexed="8"/>
        <rFont val="Bookman Old Style"/>
        <family val="1"/>
      </rPr>
      <t>VVN ACCOUNT OF GOVERNMENT KV</t>
    </r>
  </si>
  <si>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INCOME WHICH HAS BECOME DUE BUT NOT RECEIVED DURING THE FINANCIAL YEAR  </t>
    </r>
    <r>
      <rPr>
        <b/>
        <i/>
        <u/>
        <sz val="10"/>
        <color indexed="8"/>
        <rFont val="Bookman Old Style"/>
        <family val="1"/>
      </rPr>
      <t>(ACCRUED INCOME )</t>
    </r>
    <r>
      <rPr>
        <sz val="8"/>
        <color indexed="8"/>
        <rFont val="Bookman Old Style"/>
        <family val="1"/>
      </rPr>
      <t>,</t>
    </r>
    <r>
      <rPr>
        <b/>
        <i/>
        <u/>
        <sz val="10"/>
        <color indexed="8"/>
        <rFont val="Bookman Old Style"/>
        <family val="1"/>
      </rPr>
      <t>PROVISION FOR</t>
    </r>
    <r>
      <rPr>
        <sz val="8"/>
        <color indexed="8"/>
        <rFont val="Bookman Old Style"/>
        <family val="1"/>
      </rPr>
      <t xml:space="preserve"> INCOME WHICH HAS BEEN RECEIVED DURING THE FINANCIAL YEAR BUT WHICH  PERTAINS TO THE NEXT FINANCIAL YEAR </t>
    </r>
    <r>
      <rPr>
        <b/>
        <i/>
        <u/>
        <sz val="10"/>
        <color indexed="8"/>
        <rFont val="Bookman Old Style"/>
        <family val="1"/>
      </rPr>
      <t>(INCOME RECEIVED IN ADVANCE OR UNEXPIRED INCOME)</t>
    </r>
    <r>
      <rPr>
        <sz val="8"/>
        <color indexed="8"/>
        <rFont val="Bookman Old Style"/>
        <family val="1"/>
      </rPr>
      <t xml:space="preserve"> AND </t>
    </r>
    <r>
      <rPr>
        <b/>
        <i/>
        <u/>
        <sz val="10"/>
        <color indexed="8"/>
        <rFont val="Bookman Old Style"/>
        <family val="1"/>
      </rPr>
      <t>FINAL CLOSING BALANCE OF THE RESPECTIVE INCOME ACCOUNTS</t>
    </r>
    <r>
      <rPr>
        <b/>
        <sz val="10"/>
        <color indexed="8"/>
        <rFont val="Bookman Old Style"/>
        <family val="1"/>
      </rPr>
      <t xml:space="preserve">  IN RESPECT OF </t>
    </r>
    <r>
      <rPr>
        <b/>
        <i/>
        <u/>
        <sz val="10"/>
        <color indexed="8"/>
        <rFont val="Bookman Old Style"/>
        <family val="1"/>
      </rPr>
      <t>PROJECT-SF ACCOUNT OF GOVERNMENT KV</t>
    </r>
  </si>
  <si>
    <r>
      <rPr>
        <sz val="10"/>
        <color indexed="8"/>
        <rFont val="Bookman Old Style"/>
        <family val="1"/>
      </rPr>
      <t xml:space="preserve">STATEMENT TO WORK OUT THE CLOSING BALANCE OF HEADS OF ACCOUNTS OF SCHEDULE-8 </t>
    </r>
    <r>
      <rPr>
        <b/>
        <i/>
        <u/>
        <sz val="10"/>
        <color indexed="8"/>
        <rFont val="Bookman Old Style"/>
        <family val="1"/>
      </rPr>
      <t>IN RESPECT OF VVN CIVIL KV</t>
    </r>
  </si>
  <si>
    <r>
      <rPr>
        <sz val="10"/>
        <color indexed="8"/>
        <rFont val="Bookman Old Style"/>
        <family val="1"/>
      </rPr>
      <t xml:space="preserve">STATEMENT TO WORK OUT THE CLOSING BALANCE OF HEADS OF ACCOUNTS OF SCHEDULE-8 </t>
    </r>
    <r>
      <rPr>
        <b/>
        <i/>
        <u/>
        <sz val="10"/>
        <color indexed="8"/>
        <rFont val="Bookman Old Style"/>
        <family val="1"/>
      </rPr>
      <t>IN RESPECT OF PROJECT KV-SF</t>
    </r>
  </si>
  <si>
    <t>ANNEXURE 8[A] - LOANS / ADVANCES / DEPOSITS- PROJECT KV-SF</t>
  </si>
  <si>
    <t xml:space="preserve">FORM-B   </t>
  </si>
  <si>
    <t xml:space="preserve">FORM-A             </t>
  </si>
  <si>
    <t>Assets Written Off (VVN)</t>
  </si>
  <si>
    <t>Deduction from gross block (100%)</t>
  </si>
  <si>
    <t>Assets Written Off (SF)</t>
  </si>
  <si>
    <t>Assets Written Off (Plan)</t>
  </si>
  <si>
    <t>Assets Written Off (Specific Plan)</t>
  </si>
  <si>
    <t>Assets Written Off (Project)</t>
  </si>
  <si>
    <t xml:space="preserve"> from Sch-3A</t>
  </si>
  <si>
    <t>Deposit with Construction agency from HEFA loan Account</t>
  </si>
  <si>
    <t>I&amp;E</t>
  </si>
  <si>
    <t>Receipt</t>
  </si>
  <si>
    <t>Balance Sheet</t>
  </si>
  <si>
    <t>Payment</t>
  </si>
  <si>
    <t>SF-Rec-Prov-Annex</t>
  </si>
  <si>
    <t>VVN-Rec-Prov-Annex</t>
  </si>
  <si>
    <t>SF-Paym-Prov-Annex</t>
  </si>
  <si>
    <t>VVN-Paym-Prov-Annex</t>
  </si>
  <si>
    <t>Plan-Paym-Prov-Annex</t>
  </si>
  <si>
    <t>Income &amp; Expenditure</t>
  </si>
  <si>
    <t>Schedule-1</t>
  </si>
  <si>
    <t>Schedule-2</t>
  </si>
  <si>
    <t>Schedule-3</t>
  </si>
  <si>
    <t>Schedule-3A</t>
  </si>
  <si>
    <t>Schedule-2A</t>
  </si>
  <si>
    <t>Schedule-3B</t>
  </si>
  <si>
    <t>S3-Annex-SF</t>
  </si>
  <si>
    <t>S3-Annex-VVN</t>
  </si>
  <si>
    <t>S3-Annex-Plan</t>
  </si>
  <si>
    <t>S3-Annex-Project</t>
  </si>
  <si>
    <t>S3-Annex-Specific Plan</t>
  </si>
  <si>
    <t>Project-Rec-Prov-Annex</t>
  </si>
  <si>
    <t>Schedule-4 (All)</t>
  </si>
  <si>
    <t>Sch-4A (SF)</t>
  </si>
  <si>
    <t>Sch-4B (Plan)</t>
  </si>
  <si>
    <t>Sch-4C (Specific Plan)</t>
  </si>
  <si>
    <t>Sch-4D (VVN)</t>
  </si>
  <si>
    <t>Sch-4E (Project)</t>
  </si>
  <si>
    <t>Schedule-7</t>
  </si>
  <si>
    <t>Schedule-8</t>
  </si>
  <si>
    <t>S8-Annex-SF</t>
  </si>
  <si>
    <t>S8-Annex-VVN</t>
  </si>
  <si>
    <t>S8-Annex-Project</t>
  </si>
  <si>
    <t>S8-Annex-Plan</t>
  </si>
  <si>
    <t>S8-Annex-Sp. Plan</t>
  </si>
  <si>
    <t>Schedule-9</t>
  </si>
  <si>
    <t>Schedule-10</t>
  </si>
  <si>
    <t>Schedule-12</t>
  </si>
  <si>
    <t>Schedule-13</t>
  </si>
  <si>
    <t>Schedule-14</t>
  </si>
  <si>
    <t>Schedule-15</t>
  </si>
  <si>
    <t>Schedule-16</t>
  </si>
  <si>
    <t>Schedule-17</t>
  </si>
  <si>
    <t>Schedule-18</t>
  </si>
  <si>
    <t>Schedule-19</t>
  </si>
  <si>
    <t>Schedule-4</t>
  </si>
  <si>
    <t>Schedule-22</t>
  </si>
  <si>
    <t>FORM-A  BANK RECONCILIATON STATEMENT</t>
  </si>
  <si>
    <t xml:space="preserve">FORM-K PROPERTY REGISTER </t>
  </si>
  <si>
    <t>Amount adjusted in Schedule 4 serial no. (B) column no.4Capital work in Progress</t>
  </si>
  <si>
    <t xml:space="preserve">Amount transferred to Building in Schedule 4 serial no. (A) ii  column no. 4 Building </t>
  </si>
  <si>
    <t>Difference if any (8-9)</t>
  </si>
  <si>
    <t>Amount charged to Income &amp; Expenditure Account Schedule No.19 serial no. 1 (b) Through  Deposit Works</t>
  </si>
  <si>
    <t xml:space="preserve">Amount adjusted in Schedule 8 </t>
  </si>
  <si>
    <t>Name of KV</t>
  </si>
  <si>
    <t>(Amount-in Rs)</t>
  </si>
  <si>
    <t>1</t>
  </si>
  <si>
    <t>2</t>
  </si>
  <si>
    <t>3</t>
  </si>
  <si>
    <t>4</t>
  </si>
  <si>
    <t>5</t>
  </si>
  <si>
    <t>6</t>
  </si>
  <si>
    <t>7</t>
  </si>
  <si>
    <t>8</t>
  </si>
  <si>
    <t>9</t>
  </si>
  <si>
    <t>Basic Pay</t>
  </si>
  <si>
    <t>Cash Handling &amp; Treasury  Allowance</t>
  </si>
  <si>
    <t>Dress  Allowance</t>
  </si>
  <si>
    <t xml:space="preserve">Other </t>
  </si>
  <si>
    <t>Donation received from other Sources</t>
  </si>
  <si>
    <t>Refresher Course &amp; Training</t>
  </si>
  <si>
    <t>Games &amp; sports expenses</t>
  </si>
  <si>
    <t>Annual Function &amp; other function expenses</t>
  </si>
  <si>
    <t>School Excursions expenses</t>
  </si>
  <si>
    <t xml:space="preserve">RTE-Books expenses
</t>
  </si>
  <si>
    <t xml:space="preserve">RTE-Uniform expenses
</t>
  </si>
  <si>
    <t>Implementation of CMP</t>
  </si>
  <si>
    <t>Expenditure on Pre-Primary</t>
  </si>
  <si>
    <t>NPS Remittance</t>
  </si>
  <si>
    <t xml:space="preserve">Other (Admin &amp; Generalexpenses)
</t>
  </si>
  <si>
    <t>The Balance Sheet has been prepared in accordance with the instructions  issued by the  Kendriya Vidyalaya Sangathan.</t>
  </si>
  <si>
    <t>The  Cash in Hand mentioned above has been physically verified and found correct.</t>
  </si>
  <si>
    <t>The Balance with the Bank has been got certified by the Bank and the certificate is kept on record  and Balance as per Cash Book and the Bank Statement/Pass Book has been reconciled and the Bank Reconcilliation Statement is enclosed/incorporated  below</t>
  </si>
  <si>
    <t>FUND WISE BALANCE SHEET</t>
  </si>
  <si>
    <t>Revenue+Creation of Capital Assets+Specific Plan</t>
  </si>
  <si>
    <t>Project KV</t>
  </si>
  <si>
    <t>Total- Current Year</t>
  </si>
  <si>
    <t>Total- Previous Year</t>
  </si>
  <si>
    <t>Diff. in Current Year</t>
  </si>
  <si>
    <t>Liability towards Retirement Benefits (DCRG,Commutation etc.)</t>
  </si>
  <si>
    <t xml:space="preserve">RTE-Stationery expenses
</t>
  </si>
  <si>
    <t xml:space="preserve">RTE-Transportation expenses
</t>
  </si>
  <si>
    <t>Revenue</t>
  </si>
  <si>
    <t>Specific Plan</t>
  </si>
  <si>
    <t>Other corrections/adjustments (Assets&amp;Liabilities)</t>
  </si>
  <si>
    <t>Office staff (ASO, SSA, JSA)</t>
  </si>
  <si>
    <t>CCA</t>
  </si>
  <si>
    <t xml:space="preserve">Amount </t>
  </si>
  <si>
    <t>Un-utilised Plan/Specific Plan Grants.##</t>
  </si>
  <si>
    <r>
      <t xml:space="preserve">Name of the Fund-SF/VVN/Project KV/CCA Fund 
</t>
    </r>
    <r>
      <rPr>
        <b/>
        <u/>
        <sz val="10"/>
        <rFont val="Calibri"/>
        <family val="2"/>
      </rPr>
      <t>(Please use dropdown list)</t>
    </r>
  </si>
  <si>
    <t>TYPE OF LIABILITIES 
(Please use dropdown list)</t>
  </si>
  <si>
    <r>
      <t>Group of Liabilities 
(</t>
    </r>
    <r>
      <rPr>
        <b/>
        <i/>
        <u/>
        <sz val="10"/>
        <rFont val="Calibri"/>
        <family val="2"/>
      </rPr>
      <t>Please use dropdown list</t>
    </r>
    <r>
      <rPr>
        <b/>
        <sz val="10"/>
        <rFont val="Calibri"/>
        <family val="2"/>
      </rPr>
      <t>)</t>
    </r>
  </si>
  <si>
    <t>FORM-C</t>
  </si>
  <si>
    <r>
      <t>Group of Advances
(</t>
    </r>
    <r>
      <rPr>
        <b/>
        <i/>
        <u/>
        <sz val="10"/>
        <rFont val="Calibri"/>
        <family val="2"/>
      </rPr>
      <t>Please use dropdown list</t>
    </r>
    <r>
      <rPr>
        <b/>
        <sz val="10"/>
        <rFont val="Calibri"/>
        <family val="2"/>
      </rPr>
      <t>)</t>
    </r>
  </si>
  <si>
    <t>TYPE OF ADVANCES 
(Please use dropdown list)</t>
  </si>
  <si>
    <t>Amount as per Schedule-3</t>
  </si>
  <si>
    <t>Diff, in any</t>
  </si>
  <si>
    <t>Remarks (Mention reason of non-recoveries of advance and action taken to recover the advance as on date)</t>
  </si>
  <si>
    <t>Long Term Advances to Employees Interest Bearing</t>
  </si>
  <si>
    <t>Amount as per Schedule-8</t>
  </si>
  <si>
    <t>SF/CCA</t>
  </si>
  <si>
    <t xml:space="preserve">Amount as per Form-C </t>
  </si>
  <si>
    <t>Fund</t>
  </si>
  <si>
    <t>Diff, if any</t>
  </si>
  <si>
    <t>ANNEXURE-S3-CURRENT LIABILITIES &amp; PROVISIONS- CCA FUND</t>
  </si>
  <si>
    <t>ANNEXURE 8[A] - LOANS / ADVANCES / DEPOSITS- CCA FUND</t>
  </si>
  <si>
    <t>ANNEXURE 1- SCHEDULE-10 - GRANTS ----CCA AND SPECIFIC PLAN</t>
  </si>
  <si>
    <t>CCA and Specific Plan Grants Utilised for Revenue Expenditure</t>
  </si>
  <si>
    <r>
      <rPr>
        <b/>
        <sz val="11"/>
        <rFont val="Calibri"/>
        <family val="2"/>
      </rPr>
      <t>less-</t>
    </r>
    <r>
      <rPr>
        <sz val="11"/>
        <rFont val="Calibri"/>
        <family val="2"/>
      </rPr>
      <t>Funds Remitted to KVS HQ</t>
    </r>
  </si>
  <si>
    <r>
      <rPr>
        <b/>
        <sz val="11"/>
        <rFont val="Calibri"/>
        <family val="2"/>
      </rPr>
      <t>less</t>
    </r>
    <r>
      <rPr>
        <sz val="11"/>
        <rFont val="Calibri"/>
        <family val="2"/>
      </rPr>
      <t>-Funds Remitted to Regional Office</t>
    </r>
  </si>
  <si>
    <r>
      <t xml:space="preserve">Un-utilised Plan/Specific Plan </t>
    </r>
    <r>
      <rPr>
        <b/>
        <sz val="9"/>
        <rFont val="Calibri"/>
        <family val="2"/>
      </rPr>
      <t>Grants.##</t>
    </r>
  </si>
  <si>
    <t>ANNEXURE 8[A] - LOANS / ADVANCES / DEPOSITS- VVN All KV</t>
  </si>
  <si>
    <r>
      <rPr>
        <sz val="10"/>
        <color indexed="8"/>
        <rFont val="Bookman Old Style"/>
        <family val="1"/>
      </rPr>
      <t xml:space="preserve">STATEMENT TO WORK OUT THE CLOSING BALANCE OF HEADS OF ACCOUNTS OF SCHEDULE-8 </t>
    </r>
    <r>
      <rPr>
        <b/>
        <i/>
        <u/>
        <sz val="10"/>
        <color indexed="8"/>
        <rFont val="Bookman Old Style"/>
        <family val="1"/>
      </rPr>
      <t>IN RESPECT OF CAPITAL CCA FUND</t>
    </r>
  </si>
  <si>
    <r>
      <rPr>
        <sz val="10"/>
        <color indexed="8"/>
        <rFont val="Bookman Old Style"/>
        <family val="1"/>
      </rPr>
      <t xml:space="preserve">STATEMENT TO WORK OUT THE CLOSING BALANCE OF HEADS OF ACCOUNTS OF SCHEDULE-8 </t>
    </r>
    <r>
      <rPr>
        <b/>
        <i/>
        <u/>
        <sz val="10"/>
        <color indexed="8"/>
        <rFont val="Bookman Old Style"/>
        <family val="1"/>
      </rPr>
      <t>IN RESPECT OF SPECIFIC GRANT FUND</t>
    </r>
  </si>
  <si>
    <t>ANNEXURE 8[A] - LOANS / ADVANCES / DEPOSITS- SPECIFIC GRANT FUND</t>
  </si>
  <si>
    <r>
      <rPr>
        <sz val="10"/>
        <color indexed="8"/>
        <rFont val="Bookman Old Style"/>
        <family val="1"/>
      </rPr>
      <t xml:space="preserve">STATEMENT TO WORK OUT THE CLOSING BALANCE OF HEADS OF ACCOUNTS OF SCHEDULE-3 </t>
    </r>
    <r>
      <rPr>
        <b/>
        <i/>
        <u/>
        <sz val="10"/>
        <color indexed="8"/>
        <rFont val="Bookman Old Style"/>
        <family val="1"/>
      </rPr>
      <t>IN RESPECT OF CCA FUND</t>
    </r>
  </si>
  <si>
    <r>
      <rPr>
        <sz val="10"/>
        <color indexed="8"/>
        <rFont val="Bookman Old Style"/>
        <family val="1"/>
      </rPr>
      <t xml:space="preserve">STATEMENT TO WORK OUT THE CLOSING BALANCE OF HEADS OF ACCOUNTS OF SCHEDULE-3 </t>
    </r>
    <r>
      <rPr>
        <b/>
        <i/>
        <u/>
        <sz val="10"/>
        <color indexed="8"/>
        <rFont val="Bookman Old Style"/>
        <family val="1"/>
      </rPr>
      <t>IN RESPECT OF SPECIFIC GRANT FUND</t>
    </r>
  </si>
  <si>
    <t>ANNEXURE-S3-CURRENT LIABILITIES &amp; PROVISIONS- SPECIFIC GRANT FUND</t>
  </si>
  <si>
    <t>FORM-D</t>
  </si>
  <si>
    <t xml:space="preserve">Other specific Grant(viz NAEP, ATL etc.) </t>
  </si>
  <si>
    <r>
      <t xml:space="preserve">Other specific Grant(viz NAEP, </t>
    </r>
    <r>
      <rPr>
        <b/>
        <u/>
        <sz val="8"/>
        <rFont val="Calibri"/>
        <family val="2"/>
      </rPr>
      <t>ATL</t>
    </r>
    <r>
      <rPr>
        <sz val="8"/>
        <rFont val="Calibri"/>
        <family val="2"/>
      </rPr>
      <t xml:space="preserve"> etc.) </t>
    </r>
  </si>
  <si>
    <t>Expenditure  from CCA Grants / Specific Grants (NAEP, ATL etc)</t>
  </si>
  <si>
    <t>The Balance Sheet  represents the true and fair picture of the financial position of the school as on 31st March.</t>
  </si>
  <si>
    <t>Revenue / SF</t>
  </si>
  <si>
    <r>
      <t>SCHEDULE 4(A)  - FIXED ASSETS---</t>
    </r>
    <r>
      <rPr>
        <b/>
        <sz val="9"/>
        <rFont val="Calibri"/>
        <family val="2"/>
      </rPr>
      <t xml:space="preserve"> Revenue / SF</t>
    </r>
  </si>
  <si>
    <t>Revenue/SCHOOL FUND -GOVT KV</t>
  </si>
  <si>
    <t xml:space="preserve">Amount as per Form-D </t>
  </si>
  <si>
    <t>Schedule no. 5 "Investment from earmarked/ endowement funds", Schedule no. 6- " Investment others", Schedule no.11 " Income from Investments", are not applicable at Regional Office /KV level. Hence not shown in the Accounts. Since the amount is not material in the Schedule no. 20 " Finance Costs", and Schedule no. 21- "Other Expenses", the amount under these heads are  shown in  the schedule no.17-"Administrative and General Expenses."</t>
  </si>
  <si>
    <t>The adoption of Fund based Accounting   has resulted into re-grouping  or re-classification of  certain heads of accounts  wherever necessary. The figures of previous year have been regrouped or re-arranged whereever necessary.</t>
  </si>
  <si>
    <t>Diff., if any</t>
  </si>
  <si>
    <t>Closing outstanding balane as on 31st March</t>
  </si>
  <si>
    <t>Deduction from Depreciation Block (upto max. 95%)</t>
  </si>
  <si>
    <t>Loss on disposal of fixed assets (min. 5%)</t>
  </si>
  <si>
    <t xml:space="preserve"> SCHEDULE 4(B )  - FIXED ASSETS--- DESIGNATED FUND (VVN)</t>
  </si>
  <si>
    <r>
      <t>Funds Received from</t>
    </r>
    <r>
      <rPr>
        <b/>
        <u/>
        <sz val="14"/>
        <rFont val="Calibri"/>
        <family val="2"/>
      </rPr>
      <t xml:space="preserve"> RO</t>
    </r>
  </si>
  <si>
    <r>
      <rPr>
        <b/>
        <sz val="10"/>
        <rFont val="Calibri"/>
        <family val="2"/>
      </rPr>
      <t>less-</t>
    </r>
    <r>
      <rPr>
        <sz val="10"/>
        <rFont val="Calibri"/>
        <family val="2"/>
      </rPr>
      <t>Funds Remitted to RO/HQ</t>
    </r>
  </si>
  <si>
    <t>Pay &amp; Allowance other than UBI</t>
  </si>
  <si>
    <r>
      <t>Funds Remitted to</t>
    </r>
    <r>
      <rPr>
        <b/>
        <u/>
        <sz val="10"/>
        <rFont val="Calibri"/>
        <family val="2"/>
      </rPr>
      <t xml:space="preserve"> RO</t>
    </r>
  </si>
  <si>
    <t>Contribution to RO VVN Deposit A/C (5%)</t>
  </si>
  <si>
    <r>
      <t>Funds Received from</t>
    </r>
    <r>
      <rPr>
        <b/>
        <u/>
        <sz val="10"/>
        <rFont val="Calibri"/>
        <family val="2"/>
      </rPr>
      <t xml:space="preserve"> KVS RO</t>
    </r>
  </si>
  <si>
    <r>
      <rPr>
        <b/>
        <sz val="11"/>
        <rFont val="Calibri"/>
        <family val="2"/>
      </rPr>
      <t>less-</t>
    </r>
    <r>
      <rPr>
        <sz val="11"/>
        <rFont val="Calibri"/>
        <family val="2"/>
      </rPr>
      <t>Funds Remitted to KVS RO</t>
    </r>
  </si>
  <si>
    <t>Misc Academic Activity</t>
  </si>
  <si>
    <t>Other Current Liabilities / Provisions</t>
  </si>
  <si>
    <t>ProvisionStaff Payments &amp; Benefits</t>
  </si>
  <si>
    <t>Provision Academic Expenses</t>
  </si>
  <si>
    <t>Provision Admin General Expenses</t>
  </si>
  <si>
    <t>Provision Repair &amp; Maintenances</t>
  </si>
  <si>
    <t>Donation in kind of assets</t>
  </si>
  <si>
    <t>Fund received for Income Tax, Prof Tax, Co.opt Society</t>
  </si>
  <si>
    <t>Pay and Allowance Deduction</t>
  </si>
  <si>
    <t>Other</t>
  </si>
  <si>
    <t>TA / TTA Advance</t>
  </si>
  <si>
    <t>ATL</t>
  </si>
  <si>
    <t>Sub Total</t>
  </si>
  <si>
    <t>B (i)</t>
  </si>
  <si>
    <t>B (ii)</t>
  </si>
  <si>
    <r>
      <t xml:space="preserve">Fund Received from </t>
    </r>
    <r>
      <rPr>
        <b/>
        <u/>
        <sz val="10"/>
        <rFont val="Calibri"/>
        <family val="2"/>
      </rPr>
      <t>RO VVN Deposit Account</t>
    </r>
  </si>
  <si>
    <t>Contribution towards Relief Funds etc</t>
  </si>
  <si>
    <t>TA/TTA Advance</t>
  </si>
  <si>
    <t>Skill Hub</t>
  </si>
  <si>
    <t>Serial no. referrenced to R&amp;P account</t>
  </si>
  <si>
    <t>Internal Receipts</t>
  </si>
  <si>
    <t>NAEP</t>
  </si>
  <si>
    <t>SKILL HUB</t>
  </si>
  <si>
    <t>7(1+2+3+4+5+6)</t>
  </si>
  <si>
    <t>National Pension System</t>
  </si>
  <si>
    <t>Computer Software</t>
  </si>
  <si>
    <t>SCHEDULE 4 - FIXED ASSETS AS ON 31.03.2023</t>
  </si>
  <si>
    <t>SCHEDULE  8 - LOANS / ADVANCES / DEPOSITS AS ON 31.03.2023</t>
  </si>
  <si>
    <t>Name of the Fund</t>
  </si>
  <si>
    <t>Civil SF/Project KV</t>
  </si>
  <si>
    <t>RECEIPT IN ADVANCE</t>
  </si>
  <si>
    <t>PROVISION</t>
  </si>
  <si>
    <t>LIABILITY GROUP</t>
  </si>
  <si>
    <t>CURRENT LIABILITY</t>
  </si>
  <si>
    <t>Un-utilised Plan/Specific Plan Grants</t>
  </si>
  <si>
    <t>Provision Staff Payments &amp; Benefits</t>
  </si>
  <si>
    <t>Other Advance</t>
  </si>
  <si>
    <t>Interest Accrued</t>
  </si>
  <si>
    <t>ADVANCE GROUP</t>
  </si>
  <si>
    <t>Advances to Employess Non Interest Bearing</t>
  </si>
  <si>
    <t>FUND TYPE</t>
  </si>
  <si>
    <t>School Fund</t>
  </si>
  <si>
    <t>Project SF</t>
  </si>
  <si>
    <t>Specific Fund</t>
  </si>
  <si>
    <t>Assets Written Off</t>
  </si>
  <si>
    <t xml:space="preserve">UTILIZATION OF GRANT RECEIVED FROM SPONSORING PROJECT AUTHORITUES </t>
  </si>
  <si>
    <t>SCHEDULE - 1 : CAPITAL  FUND</t>
  </si>
  <si>
    <t>SCHEDULE - 2 : DESIGNATED / EARMARKED FUND</t>
  </si>
  <si>
    <t>SCHEDULE - 2 A : RESTRICTED FUNDS</t>
  </si>
  <si>
    <t>SCHEDULE - 3 : CURRENT LIABILITIES &amp; PROVISIONS</t>
  </si>
  <si>
    <t xml:space="preserve">SCHEDULE - 3 (A) : UNUTILISED GRANTS FROM GOVERNMENT OF INDIA </t>
  </si>
  <si>
    <t>SCHEDULE - 4 : FIXED ASSETS</t>
  </si>
  <si>
    <t>SCHEDULE - 5 : INVESTMENT FROM EARMARKED /ENDOWEMENT FUNDS</t>
  </si>
  <si>
    <t>##</t>
  </si>
  <si>
    <t>SCHEDULE  - 6 : INVESTMENT OTHERS</t>
  </si>
  <si>
    <t>SCHEDULE - 7 : CURRENT ASSETS</t>
  </si>
  <si>
    <t>SCHEDULE - 8 : LOANS / ADVANCES / DEPOSITS</t>
  </si>
  <si>
    <t>SCHEDULE - 9 : ACADEMIC RECEIPTS</t>
  </si>
  <si>
    <t>SCHEDULE - 10 : GRANTS &amp; DONATIONS</t>
  </si>
  <si>
    <t>SCHEDULE - 11 : INCOME FROM INVESTMENTS</t>
  </si>
  <si>
    <t>SCHEDULE - 12 : INTEREST EARNED</t>
  </si>
  <si>
    <t>SCHEDULE - 13 : OTHER INCOME</t>
  </si>
  <si>
    <t>SCHEDULE - 14 : PRIOR PERIOD INCOME</t>
  </si>
  <si>
    <t>SCHEDULE - 15 : STAFF PAYMENTS &amp; BENEFITS</t>
  </si>
  <si>
    <t>SCHEDULE - 16 : ACADEMIC EXPENSES</t>
  </si>
  <si>
    <t>SCHEDULE - 17 : ADMINISTRATIVE AND GENERAL EXPENSES</t>
  </si>
  <si>
    <t>SCHEDULE - 18 : TRANSPORTATION  EXPENSES</t>
  </si>
  <si>
    <t>SCHEDULE - 19 : REPAIR AND MAINTENANCE  EXPENSES</t>
  </si>
  <si>
    <t>SCHEDULE - 20 : FINANCE COSTS</t>
  </si>
  <si>
    <t>SCHEDULE - 21 : OTHER EXPENSES</t>
  </si>
  <si>
    <t>SCHEDULE - 22 : PRIOR PERIOD  EXPENSES</t>
  </si>
  <si>
    <t>SCHEDULE - 23 : SIGNIFICANT ACCOUNTING POLICIES</t>
  </si>
  <si>
    <t>SCHEDULE - 24 : CONTINGENT LIABILITIES AND NOTES AND ACCOUNTS.</t>
  </si>
  <si>
    <t>FORM-B(i)  DETAILS OF AMOUNT DEPOSIT WITH CONSTRUCTION AGENCY FOR CONSTRUCTION WORK</t>
  </si>
  <si>
    <t>FORM-B(ii)  DETAILS OF AMOUNT DEPOSIT WITH CONSTRUCTION AGENCY FOR MAINTENANCE WORK</t>
  </si>
  <si>
    <t>FORM-C  STATEMENT SHOWING THE OUTSTANDING LIABILITIES</t>
  </si>
  <si>
    <t>FORM-D  STATEMENT SHOWING THE OUTSTANDING LOANS/ADVANCES</t>
  </si>
  <si>
    <t>a</t>
  </si>
  <si>
    <t>b</t>
  </si>
  <si>
    <t>c</t>
  </si>
  <si>
    <t>FINANCE OFFICER/Vice-FINANCE OFFICER</t>
  </si>
  <si>
    <t>SL.</t>
  </si>
  <si>
    <t>Provision For The Expediture Pertaining  To Current Financial Year But Not Made During The Year</t>
  </si>
  <si>
    <t>Provision For The Expenditure Made During The Current Financial Year But Pertaining To Future Period</t>
  </si>
  <si>
    <t>Deduction/ Adjustment  during the year</t>
  </si>
  <si>
    <t xml:space="preserve"> SCHEDULE 4( F )  - FIXED ASSETS--  SPECIFIC PLAN FUND</t>
  </si>
  <si>
    <t xml:space="preserve"> SCHEDULE 4(E)  - FIXED ASSETS -- CCA FUND</t>
  </si>
  <si>
    <t>(As per ANNEXURE-1 Schedule 10   )</t>
  </si>
  <si>
    <t>Restricted fund (Project KV) utilised for Revenue Expenditure     (Schedule 2 A)</t>
  </si>
  <si>
    <t>SCHEDULE-23</t>
  </si>
  <si>
    <t xml:space="preserve">Consequent upon the introduction of New Format of Accounts from financial year 2013-14 and further revision of formats by MoE and to follow the instructions of C&amp;AG to the effect that different set of Acounts prepared by the Sangathan should be consolidated to give a comprehensive picture ,KV/Regional Office  prepared its Annual Accounts in New Format of Accouts as circulated by KVS (HQ). To give comprehensive picture and appropriate presentation , the Funds  are  depicted at one place  in Annual Accounts of the year  in accordance with the principles of Fund Based Accounting  in confirmity with the format of Accounts circulated by KVS (HQ).    </t>
  </si>
  <si>
    <t>The Financial Statements have been prepared on accrual basis and under the historical cost convention. It is, in fact prepared in accordance with Generally Accepted Accounting Principles in India (GAAP). Consequent upon the introduction of "Fund Based Accounting" and applicability of Accounting Standards, the Financial Statements are prepared in confirmity with the principles of Fund Based Accounting, Kendriya Vidyalaya Sangathan prepared the Financial Statements to comply with all material respects, with the Accounting Standards.</t>
  </si>
  <si>
    <t xml:space="preserve">Written Down Value Method of  depreciation has been applied uniformily on all Fixed Assets irrespective of their value but having useable life of more than one year. The rate applied  for Written Down Value Method for various groups of assets as approved by Board of Governers,KVS  are as  mentioned below. </t>
  </si>
  <si>
    <t xml:space="preserve">The amount shown under the head “Capital work in progress” in schedule 4- reflects the combined deposits meant for various works and its capitalization into building is done on the basis of progress report showing the details of expenditure intimated by the respective construction agencies.  Keeping this in view, value of “Building” though may include the capitalized value of some of the works still to be completed and brought into bonafide use by the unit, depreciation is charged on the completed/useable building only. However with effect from the year 2015-16 onwards, the amount deposited with the construction  agencies  has been depicted under the head - "Deposit with Construction Agencies" in  Schedule -8 (Loans/Advances/Deposits.) and based on the progress report the amount has been transferred to "Capital Work in Progress"and/or "Building Account" as the case may be.  </t>
  </si>
  <si>
    <t xml:space="preserve">For preparation of Annual Accounts  KVS,  adopted the same  criteria  for recognition of  items of Incomes, Expenses, Assets and liabilites  as envisaged in the Accounting Standards issued by the Institute of Chartered Accountants of India. The provisions for liabilites/expenses are made by using of substantial degree of estimation as defined in the Accounting Standard -29. Being a substantial portion of revenue expenditure in Non-plan grant, the expenditure of Pay &amp; Allowances for the month of March 2023  has been booked in the  Annual Accounts of the year  and similarly,  provisions for outstanding liabilities  has been made in the Annual  Accounts of the year. </t>
  </si>
  <si>
    <t>Provision for terminal and retirement benefit is made by Kendriya Vidyalaya Sangathan, Head Quarter.</t>
  </si>
  <si>
    <t>Up to financial year 2016-17, Fixed Assets created out of the funds of Sponsored Projects, were set up credit to "Capital Fund" and shown with the fixed assets of the institution being held and used by the project KV although the ownership of such assets vests with the sponsoring audhotities. Depreciation was also provided on these assets as per the prevailing rates upto the year 2016-17. However, CAG while issuing SAR for the financial year 2016-17, stated that the Fixed Assets created out of the sponsored projects funds should not be shown with the fixed assets of Kendriya Vidyalaya Sangathan as the ownership of these assets does not vest with KVS. Hence fixed assets created out of the sponsored project fund from the year 2017-18 onwards are not being shown with thte fixed assets of KVS.</t>
  </si>
  <si>
    <t>Whereever the land has been purchased by KVS, the cost of consideration has been capitalized and shown against the value of land. Where Govt. of India / State Government provided the lease hold land at a nominal value, the land has been depicted at the same cost / value in Schedule-4. Since the lease hold amount is very nominal, lease hold land has not been amortized over the period of lease.</t>
  </si>
  <si>
    <t>Liability on Retirement and Terminal Benefit is booked by Kendriya Vidyalaya Sangathan Head Quarter. Hence no separate provision is made in this regard.</t>
  </si>
  <si>
    <t>The value of assets as shown in the Balance Sheet tallies with the total  of respective ledger accounts/stock registers /Assets Register.</t>
  </si>
  <si>
    <t xml:space="preserve">FORM-K    </t>
  </si>
  <si>
    <t xml:space="preserve"> PROPERTY REGISTER </t>
  </si>
  <si>
    <t>NAME OF KV</t>
  </si>
  <si>
    <t>Name of the Fund-SF/VVN/Project KV/Plan Fund</t>
  </si>
  <si>
    <t>Date of taking over acquisition</t>
  </si>
  <si>
    <t>Name of property and brief description</t>
  </si>
  <si>
    <t>Area of land</t>
  </si>
  <si>
    <t>Construction Agency</t>
  </si>
  <si>
    <t>Amount expended</t>
  </si>
  <si>
    <t>Authority of the work</t>
  </si>
  <si>
    <t>Property disposed of</t>
  </si>
  <si>
    <t>Amount in Rs. (As  per Gross Block)</t>
  </si>
  <si>
    <t xml:space="preserve">Depreciation Up to end of the year( As per Depreciation Block) </t>
  </si>
  <si>
    <t>Amount in Rs. (As  per Net Block)</t>
  </si>
  <si>
    <t>Date of disposal</t>
  </si>
  <si>
    <t>Reason for disposal</t>
  </si>
  <si>
    <t>Authority</t>
  </si>
  <si>
    <t>12(10-11)</t>
  </si>
  <si>
    <t>LAND</t>
  </si>
  <si>
    <t>………………………..</t>
  </si>
  <si>
    <t>BUILDING</t>
  </si>
  <si>
    <t>##   NOT APPLICABLE AT RO UNIT / VIDYALAYA ACCOUNT</t>
  </si>
  <si>
    <t>Adjustment/ Deduction during the year</t>
  </si>
  <si>
    <t>d</t>
  </si>
  <si>
    <t>SCHEDULE - 4 (A): FIXED ASSETS - SF (REVENUE)</t>
  </si>
  <si>
    <t>SCHEDULE - 4 (B): FIXED ASSETS - VVN</t>
  </si>
  <si>
    <t>SCHEDULE - 4 (E): FIXED ASSETS - CCA</t>
  </si>
  <si>
    <t>SCHEDULE - 4 (F): FIXED ASSETS - SPECIFIC FUND</t>
  </si>
  <si>
    <t>2023-24</t>
  </si>
  <si>
    <t>BALANCE SHEET AS AT 31st March 2024</t>
  </si>
  <si>
    <t>INCOME AND EXPENDITURE ACCOUNT FOR THE  YEAR ENDED 31st March 2024</t>
  </si>
  <si>
    <t>RECEIPT AND PAYMENT ACCOUNT FOR THE YEAR 2023-24</t>
  </si>
  <si>
    <t>PM SHRI</t>
  </si>
  <si>
    <t>SCHEDULE -1 CORPUS/CAPITAL FUND AS ON 31.03.2024</t>
  </si>
  <si>
    <t>SCHEDULE - 2- DESIGNATED / EARMARKED FUND AS ON 31.03.2024</t>
  </si>
  <si>
    <t>SCHEDULE 2 A - RESTRICTED FUNDS AS ON 31.03.2024</t>
  </si>
  <si>
    <t>FINANCE OFFICER / AUTH. SIGNATORY</t>
  </si>
  <si>
    <t>DEPUTY COMMISSIONER / DIRECTOR / PRINCIPAL</t>
  </si>
  <si>
    <t>FINANCE OFFICER/DIRECTOR/PRINCIPAL</t>
  </si>
  <si>
    <t>FINANCE OFFICER/AUTH. SIGNATORY</t>
  </si>
  <si>
    <t>DEPUTY COMMISSIONER/DIRECTOR/PRINCIPAL</t>
  </si>
  <si>
    <t>DEPUTY COMISSIONER/DIRECTOR/PRINCIPAL</t>
  </si>
  <si>
    <t>SCHEDULE 3 - CURRENT LIABILITIES &amp; PROVISIONS AS ON 31.03.2024</t>
  </si>
  <si>
    <t>SCHEDULE  3 (A) UNUTILISED GRANTS FROM GOVERNMENT OF INDIA AS ON 31.03.2024</t>
  </si>
  <si>
    <t>SCHEDULE 4 - FIXED ASSETS AS ON 31.03.2024</t>
  </si>
  <si>
    <t>Residual Value</t>
  </si>
  <si>
    <t>Profit</t>
  </si>
  <si>
    <t>Loss</t>
  </si>
  <si>
    <t>Loss supposed to be booked</t>
  </si>
  <si>
    <t>Actual loss booked</t>
  </si>
  <si>
    <t>Profit on less loss</t>
  </si>
  <si>
    <t>Profit on sale</t>
  </si>
  <si>
    <t>PROJECT ASSETS FOR REPORTING ONLY</t>
  </si>
  <si>
    <t>Deduction /Adjustment during the year</t>
  </si>
  <si>
    <t>Foregin Allowances -- Foreign KVs only</t>
  </si>
  <si>
    <t>DCRG/Pension  -- RO Main only</t>
  </si>
  <si>
    <t>Deposit Link Insurance Scheme -- RO Main only</t>
  </si>
  <si>
    <t>Leave encashment on retirement  -- RO Main only</t>
  </si>
  <si>
    <t>Teaching</t>
  </si>
  <si>
    <t>Non Teaching</t>
  </si>
  <si>
    <t>REVENUE</t>
  </si>
  <si>
    <t>SPECIFIC GRANT</t>
  </si>
  <si>
    <t>WRITE DETAILS OF DEPOSIT WITH CONST. AGENCY TRANSFERRED TO W.I.P AND W.I.P TRANSFERRED TO ASSET.</t>
  </si>
  <si>
    <t>WRITE DETAILS OF OTHER ADJUSTMENTS (IF ANY)</t>
  </si>
  <si>
    <t>WRITE DETAILS OF MISCLASSIFIED/UNDERVALUED/OVERVALUED ITEMS OF PREVIOUS YEAR RECTIFIED IN CURRENT YEAR.</t>
  </si>
  <si>
    <t>ANY OTHER INFORMATION. ADD ROWS IF NECESSARY.</t>
  </si>
  <si>
    <t>A- BANK RECONCILIATON STATEMENT-As on 31st March 2024   SF</t>
  </si>
  <si>
    <t>Statement Showing the Outstanding liabilities Shown in Schedule-3 as on 31.03.2024</t>
  </si>
  <si>
    <t>B-Statement Showing the Loans/Advances/Deposits Shown in Schedule-8 as on 31.03.2024</t>
  </si>
  <si>
    <t>A- BANK RECONCILIATON STATEMENT-As on 31st March 2024   OTHERS</t>
  </si>
  <si>
    <t>A- BANK RECONCILIATON STATEMENT-As on 31st March 2024   VVN</t>
  </si>
  <si>
    <t>Arrear of P&amp;A not clasified above</t>
  </si>
  <si>
    <t>Tough Location  Allowance-1</t>
  </si>
  <si>
    <t>Tough Location  Allowance-2</t>
  </si>
  <si>
    <t>Tough Location  Allowance-3</t>
  </si>
  <si>
    <t>RECEIPT AND PAYMENT ACCOUNT OF SPECIFIC PLAN FUND FOR THE YEAR 2023-24</t>
  </si>
  <si>
    <t>Subsistence Allowance</t>
  </si>
  <si>
    <t>Training Allowance</t>
  </si>
  <si>
    <t>Expenditure  from CCA Grants / Specific Grants (NAEP, ATL, PM SHRI etc)</t>
  </si>
  <si>
    <t>Sale Price as taken in 'Recovery of Capital Nature' in SF receipt</t>
  </si>
  <si>
    <t>Materials written off (loss of assets adjusted)</t>
  </si>
  <si>
    <t>Recovery Capital nature as per R&amp;P</t>
  </si>
  <si>
    <t>Recovery Capital Nature booked in schedule</t>
  </si>
  <si>
    <t>Profit from sale shown separately</t>
  </si>
  <si>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EXPENDITURE  WHICH HAS BECOME DUE BUT NOT MADE  DURING THE FINANCIAL YEAR  </t>
    </r>
    <r>
      <rPr>
        <b/>
        <i/>
        <u/>
        <sz val="10"/>
        <color indexed="8"/>
        <rFont val="Bookman Old Style"/>
        <family val="1"/>
      </rPr>
      <t>(OUTSTANDING EXPENSES AND SUNDRY CREDITORS FOR GOODS I.E. PROVISION FOR NON-RECURRING EXPENDITURE  )</t>
    </r>
    <r>
      <rPr>
        <sz val="8"/>
        <color indexed="8"/>
        <rFont val="Bookman Old Style"/>
        <family val="1"/>
      </rPr>
      <t>,</t>
    </r>
    <r>
      <rPr>
        <b/>
        <i/>
        <u/>
        <sz val="10"/>
        <color indexed="8"/>
        <rFont val="Bookman Old Style"/>
        <family val="1"/>
      </rPr>
      <t>PROVISION FOR</t>
    </r>
    <r>
      <rPr>
        <sz val="8"/>
        <color indexed="8"/>
        <rFont val="Bookman Old Style"/>
        <family val="1"/>
      </rPr>
      <t xml:space="preserve"> EXPENDITURE  WHICH HAS BEEN MADE DURING THE FINANCIAL YEAR BUT WHICH  PERTAINS TO THE NEXT FINANCIAL YEAR </t>
    </r>
    <r>
      <rPr>
        <b/>
        <i/>
        <u/>
        <sz val="10"/>
        <color indexed="8"/>
        <rFont val="Bookman Old Style"/>
        <family val="1"/>
      </rPr>
      <t>(PREPAID EXPENSES AND ADVANCE TO SUPPLIERS I.E. ADVANCE PAYMENT FOR NON-RECURRING EXPENSES )</t>
    </r>
    <r>
      <rPr>
        <sz val="8"/>
        <color indexed="8"/>
        <rFont val="Bookman Old Style"/>
        <family val="1"/>
      </rPr>
      <t xml:space="preserve"> AND </t>
    </r>
    <r>
      <rPr>
        <b/>
        <i/>
        <u/>
        <sz val="10"/>
        <color indexed="8"/>
        <rFont val="Bookman Old Style"/>
        <family val="1"/>
      </rPr>
      <t>FINAL CLOSING BALANCE OF THE RESPECTIVE EXPENDITURE ACCOUNTS</t>
    </r>
    <r>
      <rPr>
        <b/>
        <sz val="10"/>
        <color indexed="8"/>
        <rFont val="Bookman Old Style"/>
        <family val="1"/>
      </rPr>
      <t xml:space="preserve">  IN RESPECT OF VVN</t>
    </r>
    <r>
      <rPr>
        <b/>
        <i/>
        <u/>
        <sz val="10"/>
        <color indexed="8"/>
        <rFont val="Bookman Old Style"/>
        <family val="1"/>
      </rPr>
      <t xml:space="preserve"> ACCOUNT OF KV</t>
    </r>
  </si>
  <si>
    <r>
      <t>STATEMENT SHOWING</t>
    </r>
    <r>
      <rPr>
        <i/>
        <u/>
        <sz val="8"/>
        <color indexed="8"/>
        <rFont val="Bookman Old Style"/>
        <family val="1"/>
      </rPr>
      <t xml:space="preserve"> </t>
    </r>
    <r>
      <rPr>
        <b/>
        <i/>
        <u/>
        <sz val="10"/>
        <color indexed="8"/>
        <rFont val="Bookman Old Style"/>
        <family val="1"/>
      </rPr>
      <t>PROVISION FOR</t>
    </r>
    <r>
      <rPr>
        <sz val="8"/>
        <color indexed="8"/>
        <rFont val="Bookman Old Style"/>
        <family val="1"/>
      </rPr>
      <t xml:space="preserve"> EXPENDITURE  WHICH HAS BECOME DUE BUT NOT MADE  DURING THE FINANCIAL YEAR  </t>
    </r>
    <r>
      <rPr>
        <b/>
        <i/>
        <u/>
        <sz val="10"/>
        <color indexed="8"/>
        <rFont val="Bookman Old Style"/>
        <family val="1"/>
      </rPr>
      <t>(OUTSTANDING EXPENSES AND SUNDRY CREDITORS FOR GOODS I.E. PROVISION FOR NON-RECURRING EXPENDITURE  )</t>
    </r>
    <r>
      <rPr>
        <sz val="8"/>
        <color indexed="8"/>
        <rFont val="Bookman Old Style"/>
        <family val="1"/>
      </rPr>
      <t>,</t>
    </r>
    <r>
      <rPr>
        <b/>
        <i/>
        <u/>
        <sz val="10"/>
        <color indexed="8"/>
        <rFont val="Bookman Old Style"/>
        <family val="1"/>
      </rPr>
      <t>PROVISION FOR</t>
    </r>
    <r>
      <rPr>
        <sz val="8"/>
        <color indexed="8"/>
        <rFont val="Bookman Old Style"/>
        <family val="1"/>
      </rPr>
      <t xml:space="preserve"> EXPENDITURE  WHICH HAS BEEN MADE DURING THE FINANCIAL YEAR BUT WHICH  PERTAINS TO THE NEXT FINANCIAL YEAR </t>
    </r>
    <r>
      <rPr>
        <b/>
        <i/>
        <u/>
        <sz val="10"/>
        <color indexed="8"/>
        <rFont val="Bookman Old Style"/>
        <family val="1"/>
      </rPr>
      <t>(PREPAID EXPENSES AND ADVANCE TO SUPPLIERS I.E. ADVANCE PAYMENT FOR NON-RECURRING EXPENSES )</t>
    </r>
    <r>
      <rPr>
        <sz val="8"/>
        <color indexed="8"/>
        <rFont val="Bookman Old Style"/>
        <family val="1"/>
      </rPr>
      <t xml:space="preserve"> AND </t>
    </r>
    <r>
      <rPr>
        <b/>
        <i/>
        <u/>
        <sz val="10"/>
        <color indexed="8"/>
        <rFont val="Bookman Old Style"/>
        <family val="1"/>
      </rPr>
      <t>FINAL CLOSING BALANCE OF THE RESPECTIVE EXPENDITURE ACCOUNTS</t>
    </r>
    <r>
      <rPr>
        <b/>
        <sz val="10"/>
        <color indexed="8"/>
        <rFont val="Bookman Old Style"/>
        <family val="1"/>
      </rPr>
      <t xml:space="preserve">  IN RESPECT OF PROJECT-SF</t>
    </r>
    <r>
      <rPr>
        <b/>
        <i/>
        <u/>
        <sz val="10"/>
        <color indexed="8"/>
        <rFont val="Bookman Old Style"/>
        <family val="1"/>
      </rPr>
      <t xml:space="preserve"> ACCOUNT OF PROJECT KV</t>
    </r>
  </si>
  <si>
    <t>P.O-TADONG</t>
  </si>
  <si>
    <t>Gangtok (Sikkim) -737102</t>
  </si>
  <si>
    <t>Email: kvgangtok2022@gmail.com</t>
  </si>
  <si>
    <t>URL: https://gangtok.kvs.ac.in</t>
  </si>
  <si>
    <t>ANNUAL ACCOUNTS SF &amp; VVN</t>
  </si>
  <si>
    <t>Kendriya Vidyalaya  GANGTOK</t>
  </si>
  <si>
    <t>31.03.2024</t>
  </si>
  <si>
    <t>GANGTOK</t>
  </si>
  <si>
    <t>NIL</t>
  </si>
  <si>
    <t>2000966</t>
  </si>
  <si>
    <t>Regular employee Salary month of March 2024 (Paid in April 2024)</t>
  </si>
  <si>
    <t>All advance settled &amp; worngly entry in Escorting students/participants from VVN head.</t>
  </si>
  <si>
    <t>Worngly entry other advance</t>
  </si>
  <si>
    <t>SF/PLAN FUND</t>
  </si>
  <si>
    <t>MES</t>
  </si>
  <si>
    <t>PRINCIPAL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</si>
</sst>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gt;=10000000]##\,##\,##\,##0;[&gt;=100000]\ ##\,##\,##0;##,##0"/>
    <numFmt numFmtId="166" formatCode="#,##0.000_ ;[Red]\-#,##0.000\ "/>
    <numFmt numFmtId="167" formatCode="#,##0.00_ ;[Red]\-#,##0.00\ "/>
  </numFmts>
  <fonts count="133" x14ac:knownFonts="1">
    <font>
      <sz val="11"/>
      <color theme="1"/>
      <name val="Calibri"/>
      <family val="2"/>
      <scheme val="minor"/>
    </font>
    <font>
      <sz val="10"/>
      <name val="Arial"/>
      <family val="2"/>
    </font>
    <font>
      <sz val="10"/>
      <name val="Arial"/>
      <family val="2"/>
    </font>
    <font>
      <b/>
      <sz val="8"/>
      <name val="Calibri"/>
      <family val="2"/>
    </font>
    <font>
      <b/>
      <u/>
      <sz val="14"/>
      <name val="Calibri"/>
      <family val="2"/>
    </font>
    <font>
      <b/>
      <sz val="12"/>
      <name val="Calibri"/>
      <family val="2"/>
    </font>
    <font>
      <b/>
      <sz val="10"/>
      <name val="Calibri"/>
      <family val="2"/>
    </font>
    <font>
      <sz val="10"/>
      <name val="Calibri"/>
      <family val="2"/>
    </font>
    <font>
      <b/>
      <u/>
      <sz val="10"/>
      <name val="Calibri"/>
      <family val="2"/>
    </font>
    <font>
      <b/>
      <sz val="11"/>
      <name val="Calibri"/>
      <family val="2"/>
    </font>
    <font>
      <b/>
      <u/>
      <sz val="11"/>
      <name val="Calibri"/>
      <family val="2"/>
    </font>
    <font>
      <b/>
      <sz val="10"/>
      <name val="Bookman Old Style"/>
      <family val="1"/>
    </font>
    <font>
      <sz val="8"/>
      <name val="Calibri"/>
      <family val="2"/>
    </font>
    <font>
      <i/>
      <u/>
      <sz val="8"/>
      <color indexed="8"/>
      <name val="Bookman Old Style"/>
      <family val="1"/>
    </font>
    <font>
      <b/>
      <i/>
      <u/>
      <sz val="10"/>
      <color indexed="8"/>
      <name val="Bookman Old Style"/>
      <family val="1"/>
    </font>
    <font>
      <sz val="8"/>
      <color indexed="8"/>
      <name val="Bookman Old Style"/>
      <family val="1"/>
    </font>
    <font>
      <b/>
      <sz val="10"/>
      <color indexed="8"/>
      <name val="Bookman Old Style"/>
      <family val="1"/>
    </font>
    <font>
      <b/>
      <sz val="8"/>
      <color indexed="8"/>
      <name val="Bookman Old Style"/>
      <family val="1"/>
    </font>
    <font>
      <b/>
      <u/>
      <sz val="8"/>
      <color indexed="8"/>
      <name val="Bookman Old Style"/>
      <family val="1"/>
    </font>
    <font>
      <b/>
      <sz val="9"/>
      <name val="Bookman Old Style"/>
      <family val="1"/>
    </font>
    <font>
      <b/>
      <sz val="8"/>
      <name val="Bookman Old Style"/>
      <family val="1"/>
    </font>
    <font>
      <sz val="10"/>
      <color indexed="8"/>
      <name val="Bookman Old Style"/>
      <family val="1"/>
    </font>
    <font>
      <sz val="8"/>
      <name val="Bookman Old Style"/>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indexed="8"/>
      <name val="Bookman Old Style"/>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b/>
      <i/>
      <u/>
      <sz val="10"/>
      <name val="Calibri"/>
      <family val="2"/>
    </font>
    <font>
      <b/>
      <sz val="9"/>
      <name val="Calibri"/>
      <family val="2"/>
    </font>
    <font>
      <sz val="11"/>
      <name val="Calibri"/>
      <family val="2"/>
    </font>
    <font>
      <b/>
      <sz val="9"/>
      <color indexed="8"/>
      <name val="Bookman Old Style"/>
      <family val="1"/>
    </font>
    <font>
      <b/>
      <u/>
      <sz val="8"/>
      <name val="Calibri"/>
      <family val="2"/>
    </font>
    <font>
      <b/>
      <sz val="9"/>
      <color indexed="81"/>
      <name val="Tahoma"/>
      <family val="2"/>
    </font>
    <font>
      <sz val="11"/>
      <color theme="1"/>
      <name val="Calibri"/>
      <family val="2"/>
      <scheme val="minor"/>
    </font>
    <font>
      <sz val="11"/>
      <color theme="1"/>
      <name val="Bookman Old Style"/>
      <family val="2"/>
    </font>
    <font>
      <sz val="11"/>
      <color theme="0"/>
      <name val="Calibri"/>
      <family val="2"/>
      <scheme val="minor"/>
    </font>
    <font>
      <sz val="11"/>
      <color theme="0"/>
      <name val="Bookman Old Style"/>
      <family val="2"/>
    </font>
    <font>
      <sz val="11"/>
      <color rgb="FF9C0006"/>
      <name val="Calibri"/>
      <family val="2"/>
      <scheme val="minor"/>
    </font>
    <font>
      <sz val="11"/>
      <color rgb="FF9C0006"/>
      <name val="Bookman Old Style"/>
      <family val="2"/>
    </font>
    <font>
      <b/>
      <sz val="11"/>
      <color rgb="FFFA7D00"/>
      <name val="Calibri"/>
      <family val="2"/>
      <scheme val="minor"/>
    </font>
    <font>
      <b/>
      <sz val="11"/>
      <color rgb="FFFA7D00"/>
      <name val="Bookman Old Style"/>
      <family val="2"/>
    </font>
    <font>
      <b/>
      <sz val="11"/>
      <color theme="0"/>
      <name val="Calibri"/>
      <family val="2"/>
      <scheme val="minor"/>
    </font>
    <font>
      <b/>
      <sz val="11"/>
      <color theme="0"/>
      <name val="Bookman Old Style"/>
      <family val="2"/>
    </font>
    <font>
      <i/>
      <sz val="11"/>
      <color rgb="FF7F7F7F"/>
      <name val="Calibri"/>
      <family val="2"/>
      <scheme val="minor"/>
    </font>
    <font>
      <i/>
      <sz val="11"/>
      <color rgb="FF7F7F7F"/>
      <name val="Bookman Old Style"/>
      <family val="2"/>
    </font>
    <font>
      <sz val="11"/>
      <color rgb="FF006100"/>
      <name val="Calibri"/>
      <family val="2"/>
      <scheme val="minor"/>
    </font>
    <font>
      <sz val="11"/>
      <color rgb="FF006100"/>
      <name val="Bookman Old Style"/>
      <family val="2"/>
    </font>
    <font>
      <b/>
      <sz val="15"/>
      <color theme="3"/>
      <name val="Calibri"/>
      <family val="2"/>
      <scheme val="minor"/>
    </font>
    <font>
      <b/>
      <sz val="15"/>
      <color theme="3"/>
      <name val="Bookman Old Style"/>
      <family val="2"/>
    </font>
    <font>
      <b/>
      <sz val="13"/>
      <color theme="3"/>
      <name val="Calibri"/>
      <family val="2"/>
      <scheme val="minor"/>
    </font>
    <font>
      <b/>
      <sz val="13"/>
      <color theme="3"/>
      <name val="Bookman Old Style"/>
      <family val="2"/>
    </font>
    <font>
      <b/>
      <sz val="11"/>
      <color theme="3"/>
      <name val="Calibri"/>
      <family val="2"/>
      <scheme val="minor"/>
    </font>
    <font>
      <b/>
      <sz val="11"/>
      <color theme="3"/>
      <name val="Bookman Old Style"/>
      <family val="2"/>
    </font>
    <font>
      <u/>
      <sz val="9.9"/>
      <color theme="10"/>
      <name val="Calibri"/>
      <family val="2"/>
    </font>
    <font>
      <u/>
      <sz val="11"/>
      <color theme="10"/>
      <name val="Calibri"/>
      <family val="2"/>
      <scheme val="minor"/>
    </font>
    <font>
      <sz val="11"/>
      <color rgb="FF3F3F76"/>
      <name val="Calibri"/>
      <family val="2"/>
      <scheme val="minor"/>
    </font>
    <font>
      <sz val="11"/>
      <color rgb="FF3F3F76"/>
      <name val="Bookman Old Style"/>
      <family val="2"/>
    </font>
    <font>
      <sz val="11"/>
      <color rgb="FFFA7D00"/>
      <name val="Calibri"/>
      <family val="2"/>
      <scheme val="minor"/>
    </font>
    <font>
      <sz val="11"/>
      <color rgb="FFFA7D00"/>
      <name val="Bookman Old Style"/>
      <family val="2"/>
    </font>
    <font>
      <sz val="11"/>
      <color rgb="FF9C6500"/>
      <name val="Calibri"/>
      <family val="2"/>
      <scheme val="minor"/>
    </font>
    <font>
      <sz val="11"/>
      <color rgb="FF9C6500"/>
      <name val="Bookman Old Style"/>
      <family val="2"/>
    </font>
    <font>
      <sz val="8"/>
      <color theme="1"/>
      <name val="Calibri"/>
      <family val="2"/>
    </font>
    <font>
      <sz val="10"/>
      <color theme="1"/>
      <name val="Calibri"/>
      <family val="2"/>
    </font>
    <font>
      <sz val="11"/>
      <color theme="1"/>
      <name val="Calibri"/>
      <family val="2"/>
      <charset val="1"/>
      <scheme val="minor"/>
    </font>
    <font>
      <sz val="10"/>
      <color theme="1"/>
      <name val="Bookman Old Style"/>
      <family val="2"/>
    </font>
    <font>
      <b/>
      <sz val="11"/>
      <color rgb="FF3F3F3F"/>
      <name val="Calibri"/>
      <family val="2"/>
      <scheme val="minor"/>
    </font>
    <font>
      <b/>
      <sz val="11"/>
      <color rgb="FF3F3F3F"/>
      <name val="Bookman Old Style"/>
      <family val="2"/>
    </font>
    <font>
      <b/>
      <sz val="11"/>
      <color theme="1"/>
      <name val="Calibri"/>
      <family val="2"/>
      <scheme val="minor"/>
    </font>
    <font>
      <b/>
      <sz val="11"/>
      <color theme="1"/>
      <name val="Bookman Old Style"/>
      <family val="2"/>
    </font>
    <font>
      <sz val="11"/>
      <color rgb="FFFF0000"/>
      <name val="Calibri"/>
      <family val="2"/>
      <scheme val="minor"/>
    </font>
    <font>
      <sz val="11"/>
      <color rgb="FFFF0000"/>
      <name val="Bookman Old Style"/>
      <family val="2"/>
    </font>
    <font>
      <sz val="8"/>
      <name val="Calibri"/>
      <family val="2"/>
      <scheme val="minor"/>
    </font>
    <font>
      <sz val="8"/>
      <color theme="1"/>
      <name val="Calibri"/>
      <family val="2"/>
      <scheme val="minor"/>
    </font>
    <font>
      <b/>
      <sz val="8"/>
      <name val="Calibri"/>
      <family val="2"/>
      <scheme val="minor"/>
    </font>
    <font>
      <sz val="10"/>
      <name val="Calibri"/>
      <family val="2"/>
      <scheme val="minor"/>
    </font>
    <font>
      <b/>
      <sz val="10"/>
      <name val="Calibri"/>
      <family val="2"/>
      <scheme val="minor"/>
    </font>
    <font>
      <sz val="12"/>
      <name val="Calibri"/>
      <family val="2"/>
      <scheme val="minor"/>
    </font>
    <font>
      <b/>
      <sz val="12"/>
      <name val="Calibri"/>
      <family val="2"/>
      <scheme val="minor"/>
    </font>
    <font>
      <sz val="14"/>
      <name val="Calibri"/>
      <family val="2"/>
      <scheme val="minor"/>
    </font>
    <font>
      <sz val="11"/>
      <name val="Calibri"/>
      <family val="2"/>
      <scheme val="minor"/>
    </font>
    <font>
      <b/>
      <sz val="11"/>
      <name val="Calibri"/>
      <family val="2"/>
      <scheme val="minor"/>
    </font>
    <font>
      <b/>
      <sz val="9"/>
      <name val="Calibri"/>
      <family val="2"/>
      <scheme val="minor"/>
    </font>
    <font>
      <sz val="11"/>
      <color theme="1"/>
      <name val="Bookman Old Style"/>
      <family val="1"/>
    </font>
    <font>
      <b/>
      <sz val="11"/>
      <color theme="1"/>
      <name val="Bookman Old Style"/>
      <family val="1"/>
    </font>
    <font>
      <sz val="8"/>
      <color theme="1"/>
      <name val="Bookman Old Style"/>
      <family val="1"/>
    </font>
    <font>
      <b/>
      <sz val="8"/>
      <color theme="1"/>
      <name val="Bookman Old Style"/>
      <family val="1"/>
    </font>
    <font>
      <b/>
      <sz val="8"/>
      <color rgb="FFFF0000"/>
      <name val="Calibri"/>
      <family val="2"/>
      <scheme val="minor"/>
    </font>
    <font>
      <sz val="24"/>
      <name val="Calibri"/>
      <family val="2"/>
      <scheme val="minor"/>
    </font>
    <font>
      <b/>
      <sz val="24"/>
      <name val="Calibri"/>
      <family val="2"/>
      <scheme val="minor"/>
    </font>
    <font>
      <sz val="16"/>
      <name val="Calibri"/>
      <family val="2"/>
      <scheme val="minor"/>
    </font>
    <font>
      <sz val="9"/>
      <name val="Calibri"/>
      <family val="2"/>
      <scheme val="minor"/>
    </font>
    <font>
      <b/>
      <sz val="14"/>
      <name val="Calibri"/>
      <family val="2"/>
      <scheme val="minor"/>
    </font>
    <font>
      <b/>
      <sz val="10"/>
      <color rgb="FFFF0000"/>
      <name val="Calibri"/>
      <family val="2"/>
      <scheme val="minor"/>
    </font>
    <font>
      <sz val="8"/>
      <color rgb="FFFF0000"/>
      <name val="Calibri"/>
      <family val="2"/>
      <scheme val="minor"/>
    </font>
    <font>
      <b/>
      <sz val="8"/>
      <color theme="1"/>
      <name val="Calibri"/>
      <family val="2"/>
      <scheme val="minor"/>
    </font>
    <font>
      <sz val="12"/>
      <color theme="1"/>
      <name val="Calibri"/>
      <family val="2"/>
      <scheme val="minor"/>
    </font>
    <font>
      <b/>
      <sz val="9"/>
      <color rgb="FFFF0000"/>
      <name val="Calibri"/>
      <family val="2"/>
      <scheme val="minor"/>
    </font>
    <font>
      <b/>
      <sz val="11"/>
      <color rgb="FFFF0000"/>
      <name val="Bookman Old Style"/>
      <family val="1"/>
    </font>
    <font>
      <b/>
      <sz val="10"/>
      <color rgb="FFFF0000"/>
      <name val="Bookman Old Style"/>
      <family val="1"/>
    </font>
    <font>
      <b/>
      <sz val="11"/>
      <color rgb="FFFF0000"/>
      <name val="Calibri"/>
      <family val="2"/>
      <scheme val="minor"/>
    </font>
    <font>
      <b/>
      <sz val="9"/>
      <color theme="1"/>
      <name val="Bookman Old Style"/>
      <family val="1"/>
    </font>
    <font>
      <sz val="9"/>
      <color rgb="FFFF0000"/>
      <name val="Calibri"/>
      <family val="2"/>
      <scheme val="minor"/>
    </font>
    <font>
      <sz val="20"/>
      <name val="Calibri"/>
      <family val="2"/>
      <scheme val="minor"/>
    </font>
    <font>
      <u/>
      <sz val="22"/>
      <color theme="10"/>
      <name val="Calibri"/>
      <family val="2"/>
    </font>
    <font>
      <sz val="22"/>
      <name val="Calibri"/>
      <family val="2"/>
      <scheme val="minor"/>
    </font>
    <font>
      <b/>
      <u/>
      <sz val="10"/>
      <name val="Calibri"/>
      <family val="2"/>
      <scheme val="minor"/>
    </font>
    <font>
      <b/>
      <sz val="16"/>
      <name val="Calibri"/>
      <family val="2"/>
      <scheme val="minor"/>
    </font>
    <font>
      <b/>
      <sz val="10"/>
      <color theme="1"/>
      <name val="Bookman Old Style"/>
      <family val="1"/>
    </font>
    <font>
      <b/>
      <sz val="12"/>
      <color theme="1"/>
      <name val="Bookman Old Style"/>
      <family val="1"/>
    </font>
    <font>
      <u/>
      <sz val="11"/>
      <name val="Calibri"/>
      <family val="2"/>
      <scheme val="minor"/>
    </font>
    <font>
      <b/>
      <u/>
      <sz val="12"/>
      <name val="Calibri"/>
      <family val="2"/>
      <scheme val="minor"/>
    </font>
    <font>
      <sz val="8"/>
      <color indexed="8"/>
      <name val="Calibri"/>
      <family val="2"/>
      <scheme val="minor"/>
    </font>
    <font>
      <b/>
      <sz val="8"/>
      <color indexed="8"/>
      <name val="Calibri"/>
      <family val="2"/>
      <scheme val="minor"/>
    </font>
    <font>
      <b/>
      <sz val="10"/>
      <color indexed="8"/>
      <name val="Calibri"/>
      <family val="2"/>
      <scheme val="minor"/>
    </font>
    <font>
      <b/>
      <sz val="9"/>
      <color indexed="8"/>
      <name val="Calibri"/>
      <family val="2"/>
      <scheme val="minor"/>
    </font>
    <font>
      <b/>
      <sz val="9"/>
      <color theme="1"/>
      <name val="Calibri"/>
      <family val="2"/>
      <scheme val="minor"/>
    </font>
    <font>
      <b/>
      <u/>
      <sz val="11"/>
      <name val="Calibri"/>
      <family val="2"/>
      <scheme val="minor"/>
    </font>
    <font>
      <u/>
      <sz val="10"/>
      <name val="Calibri"/>
      <family val="2"/>
      <scheme val="minor"/>
    </font>
  </fonts>
  <fills count="8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3" tint="0.39997558519241921"/>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53">
    <xf numFmtId="0" fontId="0" fillId="0" borderId="0"/>
    <xf numFmtId="0" fontId="1" fillId="0" borderId="0"/>
    <xf numFmtId="0" fontId="49" fillId="24" borderId="0" applyNumberFormat="0" applyBorder="0" applyAlignment="0" applyProtection="0"/>
    <xf numFmtId="0" fontId="48" fillId="24" borderId="0" applyNumberFormat="0" applyBorder="0" applyAlignment="0" applyProtection="0"/>
    <xf numFmtId="0" fontId="23" fillId="2" borderId="0" applyNumberFormat="0" applyBorder="0" applyAlignment="0" applyProtection="0"/>
    <xf numFmtId="0" fontId="49" fillId="25" borderId="0" applyNumberFormat="0" applyBorder="0" applyAlignment="0" applyProtection="0"/>
    <xf numFmtId="0" fontId="48" fillId="25" borderId="0" applyNumberFormat="0" applyBorder="0" applyAlignment="0" applyProtection="0"/>
    <xf numFmtId="0" fontId="23" fillId="3" borderId="0" applyNumberFormat="0" applyBorder="0" applyAlignment="0" applyProtection="0"/>
    <xf numFmtId="0" fontId="49" fillId="26" borderId="0" applyNumberFormat="0" applyBorder="0" applyAlignment="0" applyProtection="0"/>
    <xf numFmtId="0" fontId="48" fillId="26" borderId="0" applyNumberFormat="0" applyBorder="0" applyAlignment="0" applyProtection="0"/>
    <xf numFmtId="0" fontId="23" fillId="4" borderId="0" applyNumberFormat="0" applyBorder="0" applyAlignment="0" applyProtection="0"/>
    <xf numFmtId="0" fontId="49" fillId="27" borderId="0" applyNumberFormat="0" applyBorder="0" applyAlignment="0" applyProtection="0"/>
    <xf numFmtId="0" fontId="48" fillId="27" borderId="0" applyNumberFormat="0" applyBorder="0" applyAlignment="0" applyProtection="0"/>
    <xf numFmtId="0" fontId="23" fillId="5" borderId="0" applyNumberFormat="0" applyBorder="0" applyAlignment="0" applyProtection="0"/>
    <xf numFmtId="0" fontId="49" fillId="28" borderId="0" applyNumberFormat="0" applyBorder="0" applyAlignment="0" applyProtection="0"/>
    <xf numFmtId="0" fontId="48" fillId="28" borderId="0" applyNumberFormat="0" applyBorder="0" applyAlignment="0" applyProtection="0"/>
    <xf numFmtId="0" fontId="23" fillId="6" borderId="0" applyNumberFormat="0" applyBorder="0" applyAlignment="0" applyProtection="0"/>
    <xf numFmtId="0" fontId="49" fillId="29" borderId="0" applyNumberFormat="0" applyBorder="0" applyAlignment="0" applyProtection="0"/>
    <xf numFmtId="0" fontId="48" fillId="29" borderId="0" applyNumberFormat="0" applyBorder="0" applyAlignment="0" applyProtection="0"/>
    <xf numFmtId="0" fontId="23" fillId="7" borderId="0" applyNumberFormat="0" applyBorder="0" applyAlignment="0" applyProtection="0"/>
    <xf numFmtId="0" fontId="49" fillId="30" borderId="0" applyNumberFormat="0" applyBorder="0" applyAlignment="0" applyProtection="0"/>
    <xf numFmtId="0" fontId="48" fillId="30" borderId="0" applyNumberFormat="0" applyBorder="0" applyAlignment="0" applyProtection="0"/>
    <xf numFmtId="0" fontId="23" fillId="8" borderId="0" applyNumberFormat="0" applyBorder="0" applyAlignment="0" applyProtection="0"/>
    <xf numFmtId="0" fontId="49" fillId="31" borderId="0" applyNumberFormat="0" applyBorder="0" applyAlignment="0" applyProtection="0"/>
    <xf numFmtId="0" fontId="48" fillId="31" borderId="0" applyNumberFormat="0" applyBorder="0" applyAlignment="0" applyProtection="0"/>
    <xf numFmtId="0" fontId="23" fillId="9" borderId="0" applyNumberFormat="0" applyBorder="0" applyAlignment="0" applyProtection="0"/>
    <xf numFmtId="0" fontId="49" fillId="32" borderId="0" applyNumberFormat="0" applyBorder="0" applyAlignment="0" applyProtection="0"/>
    <xf numFmtId="0" fontId="48" fillId="32" borderId="0" applyNumberFormat="0" applyBorder="0" applyAlignment="0" applyProtection="0"/>
    <xf numFmtId="0" fontId="23" fillId="10" borderId="0" applyNumberFormat="0" applyBorder="0" applyAlignment="0" applyProtection="0"/>
    <xf numFmtId="0" fontId="49" fillId="33" borderId="0" applyNumberFormat="0" applyBorder="0" applyAlignment="0" applyProtection="0"/>
    <xf numFmtId="0" fontId="48" fillId="33" borderId="0" applyNumberFormat="0" applyBorder="0" applyAlignment="0" applyProtection="0"/>
    <xf numFmtId="0" fontId="23" fillId="5" borderId="0" applyNumberFormat="0" applyBorder="0" applyAlignment="0" applyProtection="0"/>
    <xf numFmtId="0" fontId="49" fillId="34" borderId="0" applyNumberFormat="0" applyBorder="0" applyAlignment="0" applyProtection="0"/>
    <xf numFmtId="0" fontId="48" fillId="34" borderId="0" applyNumberFormat="0" applyBorder="0" applyAlignment="0" applyProtection="0"/>
    <xf numFmtId="0" fontId="23" fillId="8" borderId="0" applyNumberFormat="0" applyBorder="0" applyAlignment="0" applyProtection="0"/>
    <xf numFmtId="0" fontId="49" fillId="35" borderId="0" applyNumberFormat="0" applyBorder="0" applyAlignment="0" applyProtection="0"/>
    <xf numFmtId="0" fontId="48" fillId="35" borderId="0" applyNumberFormat="0" applyBorder="0" applyAlignment="0" applyProtection="0"/>
    <xf numFmtId="0" fontId="23" fillId="11" borderId="0" applyNumberFormat="0" applyBorder="0" applyAlignment="0" applyProtection="0"/>
    <xf numFmtId="0" fontId="51" fillId="36" borderId="0" applyNumberFormat="0" applyBorder="0" applyAlignment="0" applyProtection="0"/>
    <xf numFmtId="0" fontId="50" fillId="36" borderId="0" applyNumberFormat="0" applyBorder="0" applyAlignment="0" applyProtection="0"/>
    <xf numFmtId="0" fontId="24" fillId="12" borderId="0" applyNumberFormat="0" applyBorder="0" applyAlignment="0" applyProtection="0"/>
    <xf numFmtId="0" fontId="51" fillId="37" borderId="0" applyNumberFormat="0" applyBorder="0" applyAlignment="0" applyProtection="0"/>
    <xf numFmtId="0" fontId="50" fillId="37" borderId="0" applyNumberFormat="0" applyBorder="0" applyAlignment="0" applyProtection="0"/>
    <xf numFmtId="0" fontId="24" fillId="9" borderId="0" applyNumberFormat="0" applyBorder="0" applyAlignment="0" applyProtection="0"/>
    <xf numFmtId="0" fontId="51" fillId="38" borderId="0" applyNumberFormat="0" applyBorder="0" applyAlignment="0" applyProtection="0"/>
    <xf numFmtId="0" fontId="50" fillId="38" borderId="0" applyNumberFormat="0" applyBorder="0" applyAlignment="0" applyProtection="0"/>
    <xf numFmtId="0" fontId="24" fillId="10" borderId="0" applyNumberFormat="0" applyBorder="0" applyAlignment="0" applyProtection="0"/>
    <xf numFmtId="0" fontId="51" fillId="39" borderId="0" applyNumberFormat="0" applyBorder="0" applyAlignment="0" applyProtection="0"/>
    <xf numFmtId="0" fontId="50" fillId="39" borderId="0" applyNumberFormat="0" applyBorder="0" applyAlignment="0" applyProtection="0"/>
    <xf numFmtId="0" fontId="24" fillId="13" borderId="0" applyNumberFormat="0" applyBorder="0" applyAlignment="0" applyProtection="0"/>
    <xf numFmtId="0" fontId="51" fillId="40" borderId="0" applyNumberFormat="0" applyBorder="0" applyAlignment="0" applyProtection="0"/>
    <xf numFmtId="0" fontId="50" fillId="40" borderId="0" applyNumberFormat="0" applyBorder="0" applyAlignment="0" applyProtection="0"/>
    <xf numFmtId="0" fontId="24" fillId="14" borderId="0" applyNumberFormat="0" applyBorder="0" applyAlignment="0" applyProtection="0"/>
    <xf numFmtId="0" fontId="51" fillId="41" borderId="0" applyNumberFormat="0" applyBorder="0" applyAlignment="0" applyProtection="0"/>
    <xf numFmtId="0" fontId="50" fillId="41" borderId="0" applyNumberFormat="0" applyBorder="0" applyAlignment="0" applyProtection="0"/>
    <xf numFmtId="0" fontId="24" fillId="15" borderId="0" applyNumberFormat="0" applyBorder="0" applyAlignment="0" applyProtection="0"/>
    <xf numFmtId="0" fontId="51" fillId="42" borderId="0" applyNumberFormat="0" applyBorder="0" applyAlignment="0" applyProtection="0"/>
    <xf numFmtId="0" fontId="50" fillId="42" borderId="0" applyNumberFormat="0" applyBorder="0" applyAlignment="0" applyProtection="0"/>
    <xf numFmtId="0" fontId="24" fillId="16" borderId="0" applyNumberFormat="0" applyBorder="0" applyAlignment="0" applyProtection="0"/>
    <xf numFmtId="0" fontId="51" fillId="43" borderId="0" applyNumberFormat="0" applyBorder="0" applyAlignment="0" applyProtection="0"/>
    <xf numFmtId="0" fontId="50" fillId="43" borderId="0" applyNumberFormat="0" applyBorder="0" applyAlignment="0" applyProtection="0"/>
    <xf numFmtId="0" fontId="24" fillId="17" borderId="0" applyNumberFormat="0" applyBorder="0" applyAlignment="0" applyProtection="0"/>
    <xf numFmtId="0" fontId="51" fillId="44" borderId="0" applyNumberFormat="0" applyBorder="0" applyAlignment="0" applyProtection="0"/>
    <xf numFmtId="0" fontId="50" fillId="44" borderId="0" applyNumberFormat="0" applyBorder="0" applyAlignment="0" applyProtection="0"/>
    <xf numFmtId="0" fontId="24" fillId="18" borderId="0" applyNumberFormat="0" applyBorder="0" applyAlignment="0" applyProtection="0"/>
    <xf numFmtId="0" fontId="51" fillId="45" borderId="0" applyNumberFormat="0" applyBorder="0" applyAlignment="0" applyProtection="0"/>
    <xf numFmtId="0" fontId="50" fillId="45" borderId="0" applyNumberFormat="0" applyBorder="0" applyAlignment="0" applyProtection="0"/>
    <xf numFmtId="0" fontId="24" fillId="13" borderId="0" applyNumberFormat="0" applyBorder="0" applyAlignment="0" applyProtection="0"/>
    <xf numFmtId="0" fontId="51" fillId="46" borderId="0" applyNumberFormat="0" applyBorder="0" applyAlignment="0" applyProtection="0"/>
    <xf numFmtId="0" fontId="50" fillId="46" borderId="0" applyNumberFormat="0" applyBorder="0" applyAlignment="0" applyProtection="0"/>
    <xf numFmtId="0" fontId="24" fillId="14" borderId="0" applyNumberFormat="0" applyBorder="0" applyAlignment="0" applyProtection="0"/>
    <xf numFmtId="0" fontId="51" fillId="47" borderId="0" applyNumberFormat="0" applyBorder="0" applyAlignment="0" applyProtection="0"/>
    <xf numFmtId="0" fontId="50" fillId="47" borderId="0" applyNumberFormat="0" applyBorder="0" applyAlignment="0" applyProtection="0"/>
    <xf numFmtId="0" fontId="24" fillId="19" borderId="0" applyNumberFormat="0" applyBorder="0" applyAlignment="0" applyProtection="0"/>
    <xf numFmtId="0" fontId="53" fillId="48" borderId="0" applyNumberFormat="0" applyBorder="0" applyAlignment="0" applyProtection="0"/>
    <xf numFmtId="0" fontId="52" fillId="48" borderId="0" applyNumberFormat="0" applyBorder="0" applyAlignment="0" applyProtection="0"/>
    <xf numFmtId="0" fontId="25" fillId="3" borderId="0" applyNumberFormat="0" applyBorder="0" applyAlignment="0" applyProtection="0"/>
    <xf numFmtId="0" fontId="55" fillId="49" borderId="50" applyNumberFormat="0" applyAlignment="0" applyProtection="0"/>
    <xf numFmtId="0" fontId="54" fillId="49" borderId="50" applyNumberFormat="0" applyAlignment="0" applyProtection="0"/>
    <xf numFmtId="0" fontId="26" fillId="20" borderId="1" applyNumberFormat="0" applyAlignment="0" applyProtection="0"/>
    <xf numFmtId="0" fontId="57" fillId="50" borderId="51" applyNumberFormat="0" applyAlignment="0" applyProtection="0"/>
    <xf numFmtId="0" fontId="56" fillId="50" borderId="51" applyNumberFormat="0" applyAlignment="0" applyProtection="0"/>
    <xf numFmtId="0" fontId="27" fillId="21" borderId="2"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23" fillId="0" borderId="0" applyFont="0" applyFill="0" applyBorder="0" applyAlignment="0" applyProtection="0"/>
    <xf numFmtId="164" fontId="28" fillId="0" borderId="0" applyFont="0" applyFill="0" applyBorder="0" applyAlignment="0" applyProtection="0"/>
    <xf numFmtId="165" fontId="49" fillId="0" borderId="0" applyFont="0" applyFill="0" applyBorder="0" applyAlignment="0" applyProtection="0"/>
    <xf numFmtId="164" fontId="48" fillId="0" borderId="0" applyFont="0" applyFill="0" applyBorder="0" applyAlignment="0" applyProtection="0"/>
    <xf numFmtId="0" fontId="59" fillId="0" borderId="0" applyNumberFormat="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61" fillId="51" borderId="0" applyNumberFormat="0" applyBorder="0" applyAlignment="0" applyProtection="0"/>
    <xf numFmtId="0" fontId="60" fillId="51" borderId="0" applyNumberFormat="0" applyBorder="0" applyAlignment="0" applyProtection="0"/>
    <xf numFmtId="0" fontId="30" fillId="4" borderId="0" applyNumberFormat="0" applyBorder="0" applyAlignment="0" applyProtection="0"/>
    <xf numFmtId="0" fontId="63" fillId="0" borderId="52" applyNumberFormat="0" applyFill="0" applyAlignment="0" applyProtection="0"/>
    <xf numFmtId="0" fontId="62" fillId="0" borderId="52" applyNumberFormat="0" applyFill="0" applyAlignment="0" applyProtection="0"/>
    <xf numFmtId="0" fontId="31" fillId="0" borderId="3" applyNumberFormat="0" applyFill="0" applyAlignment="0" applyProtection="0"/>
    <xf numFmtId="0" fontId="65" fillId="0" borderId="53" applyNumberFormat="0" applyFill="0" applyAlignment="0" applyProtection="0"/>
    <xf numFmtId="0" fontId="64" fillId="0" borderId="53" applyNumberFormat="0" applyFill="0" applyAlignment="0" applyProtection="0"/>
    <xf numFmtId="0" fontId="32" fillId="0" borderId="4" applyNumberFormat="0" applyFill="0" applyAlignment="0" applyProtection="0"/>
    <xf numFmtId="0" fontId="67" fillId="0" borderId="54" applyNumberFormat="0" applyFill="0" applyAlignment="0" applyProtection="0"/>
    <xf numFmtId="0" fontId="66" fillId="0" borderId="54" applyNumberFormat="0" applyFill="0" applyAlignment="0" applyProtection="0"/>
    <xf numFmtId="0" fontId="33" fillId="0" borderId="5" applyNumberFormat="0" applyFill="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33" fillId="0" borderId="0" applyNumberFormat="0" applyFill="0" applyBorder="0" applyAlignment="0" applyProtection="0"/>
    <xf numFmtId="0" fontId="68" fillId="0" borderId="0" applyNumberFormat="0" applyFill="0" applyBorder="0" applyAlignment="0" applyProtection="0">
      <alignment vertical="top"/>
      <protection locked="0"/>
    </xf>
    <xf numFmtId="0" fontId="69" fillId="0" borderId="0" applyNumberFormat="0" applyFill="0" applyBorder="0" applyAlignment="0" applyProtection="0"/>
    <xf numFmtId="0" fontId="71" fillId="52" borderId="50" applyNumberFormat="0" applyAlignment="0" applyProtection="0"/>
    <xf numFmtId="0" fontId="71" fillId="52" borderId="50" applyNumberFormat="0" applyAlignment="0" applyProtection="0"/>
    <xf numFmtId="0" fontId="70" fillId="52" borderId="50" applyNumberFormat="0" applyAlignment="0" applyProtection="0"/>
    <xf numFmtId="0" fontId="34" fillId="7" borderId="1" applyNumberFormat="0" applyAlignment="0" applyProtection="0"/>
    <xf numFmtId="0" fontId="73" fillId="0" borderId="55" applyNumberFormat="0" applyFill="0" applyAlignment="0" applyProtection="0"/>
    <xf numFmtId="0" fontId="72" fillId="0" borderId="55" applyNumberFormat="0" applyFill="0" applyAlignment="0" applyProtection="0"/>
    <xf numFmtId="0" fontId="35" fillId="0" borderId="6" applyNumberFormat="0" applyFill="0" applyAlignment="0" applyProtection="0"/>
    <xf numFmtId="0" fontId="75" fillId="53" borderId="0" applyNumberFormat="0" applyBorder="0" applyAlignment="0" applyProtection="0"/>
    <xf numFmtId="0" fontId="74" fillId="53" borderId="0" applyNumberFormat="0" applyBorder="0" applyAlignment="0" applyProtection="0"/>
    <xf numFmtId="0" fontId="36" fillId="22" borderId="0" applyNumberFormat="0" applyBorder="0" applyAlignment="0" applyProtection="0"/>
    <xf numFmtId="0" fontId="49" fillId="0" borderId="0"/>
    <xf numFmtId="0" fontId="1" fillId="0" borderId="0"/>
    <xf numFmtId="0" fontId="49" fillId="0" borderId="0"/>
    <xf numFmtId="0" fontId="49" fillId="0" borderId="0"/>
    <xf numFmtId="0" fontId="49" fillId="0" borderId="0"/>
    <xf numFmtId="0" fontId="49" fillId="0" borderId="0"/>
    <xf numFmtId="0" fontId="1" fillId="0" borderId="0">
      <alignment vertical="center"/>
    </xf>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48" fillId="0" borderId="0"/>
    <xf numFmtId="0" fontId="1" fillId="0" borderId="0"/>
    <xf numFmtId="0" fontId="76"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77"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37" fillId="0" borderId="0"/>
    <xf numFmtId="0" fontId="37" fillId="0" borderId="0"/>
    <xf numFmtId="0" fontId="49" fillId="0" borderId="0"/>
    <xf numFmtId="0" fontId="7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9" fillId="0" borderId="0"/>
    <xf numFmtId="0" fontId="1"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0"/>
    <xf numFmtId="0" fontId="76" fillId="0" borderId="0"/>
    <xf numFmtId="0" fontId="49" fillId="0" borderId="0"/>
    <xf numFmtId="0" fontId="49" fillId="0" borderId="0"/>
    <xf numFmtId="0" fontId="76" fillId="0" borderId="0"/>
    <xf numFmtId="0" fontId="76" fillId="0" borderId="0"/>
    <xf numFmtId="0" fontId="76" fillId="0" borderId="0"/>
    <xf numFmtId="0" fontId="49" fillId="0" borderId="0"/>
    <xf numFmtId="0" fontId="1" fillId="0" borderId="0"/>
    <xf numFmtId="0" fontId="1" fillId="0" borderId="0" applyFont="0"/>
    <xf numFmtId="0" fontId="49" fillId="54" borderId="56" applyNumberFormat="0" applyFont="0" applyAlignment="0" applyProtection="0"/>
    <xf numFmtId="0" fontId="48" fillId="54" borderId="56" applyNumberFormat="0" applyFont="0" applyAlignment="0" applyProtection="0"/>
    <xf numFmtId="0" fontId="48" fillId="54" borderId="56" applyNumberFormat="0" applyFont="0" applyAlignment="0" applyProtection="0"/>
    <xf numFmtId="0" fontId="49" fillId="54" borderId="56" applyNumberFormat="0" applyFont="0" applyAlignment="0" applyProtection="0"/>
    <xf numFmtId="0" fontId="37" fillId="23" borderId="7" applyNumberFormat="0" applyFont="0" applyAlignment="0" applyProtection="0"/>
    <xf numFmtId="0" fontId="81" fillId="49" borderId="57" applyNumberFormat="0" applyAlignment="0" applyProtection="0"/>
    <xf numFmtId="0" fontId="80" fillId="49" borderId="57" applyNumberFormat="0" applyAlignment="0" applyProtection="0"/>
    <xf numFmtId="0" fontId="38"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39" fillId="0" borderId="0" applyNumberFormat="0" applyFill="0" applyBorder="0" applyAlignment="0" applyProtection="0"/>
    <xf numFmtId="0" fontId="83" fillId="0" borderId="58" applyNumberFormat="0" applyFill="0" applyAlignment="0" applyProtection="0"/>
    <xf numFmtId="0" fontId="82" fillId="0" borderId="58" applyNumberFormat="0" applyFill="0" applyAlignment="0" applyProtection="0"/>
    <xf numFmtId="0" fontId="40" fillId="0" borderId="9" applyNumberFormat="0" applyFill="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41" fillId="0" borderId="0" applyNumberFormat="0" applyFill="0" applyBorder="0" applyAlignment="0" applyProtection="0"/>
  </cellStyleXfs>
  <cellXfs count="1057">
    <xf numFmtId="0" fontId="0" fillId="0" borderId="0" xfId="0"/>
    <xf numFmtId="165" fontId="86" fillId="0" borderId="0" xfId="0" applyNumberFormat="1" applyFont="1" applyAlignment="1">
      <alignment horizontal="left" wrapText="1"/>
    </xf>
    <xf numFmtId="165" fontId="86" fillId="0" borderId="0" xfId="0" applyNumberFormat="1" applyFont="1" applyAlignment="1">
      <alignment horizontal="right"/>
    </xf>
    <xf numFmtId="165" fontId="87" fillId="0" borderId="0" xfId="0" applyNumberFormat="1" applyFont="1"/>
    <xf numFmtId="165" fontId="87" fillId="0" borderId="0" xfId="0" applyNumberFormat="1" applyFont="1" applyAlignment="1">
      <alignment horizontal="left"/>
    </xf>
    <xf numFmtId="38" fontId="86" fillId="0" borderId="0" xfId="0" applyNumberFormat="1" applyFont="1"/>
    <xf numFmtId="38" fontId="88" fillId="0" borderId="10" xfId="0" applyNumberFormat="1" applyFont="1" applyBorder="1" applyAlignment="1">
      <alignment horizontal="right" vertical="top"/>
    </xf>
    <xf numFmtId="38" fontId="86" fillId="0" borderId="0" xfId="0" applyNumberFormat="1" applyFont="1" applyAlignment="1">
      <alignment horizontal="left" wrapText="1"/>
    </xf>
    <xf numFmtId="38" fontId="88" fillId="0" borderId="0" xfId="0" applyNumberFormat="1" applyFont="1"/>
    <xf numFmtId="0" fontId="89" fillId="0" borderId="11" xfId="0" applyFont="1" applyBorder="1"/>
    <xf numFmtId="38" fontId="88" fillId="0" borderId="10" xfId="0" applyNumberFormat="1" applyFont="1" applyBorder="1" applyAlignment="1">
      <alignment horizontal="center" vertical="center"/>
    </xf>
    <xf numFmtId="38" fontId="86" fillId="0" borderId="0" xfId="0" applyNumberFormat="1" applyFont="1" applyAlignment="1">
      <alignment horizontal="right" wrapText="1"/>
    </xf>
    <xf numFmtId="38" fontId="86" fillId="0" borderId="0" xfId="0" applyNumberFormat="1" applyFont="1" applyAlignment="1">
      <alignment horizontal="right"/>
    </xf>
    <xf numFmtId="38" fontId="88" fillId="0" borderId="0" xfId="0" applyNumberFormat="1" applyFont="1" applyAlignment="1">
      <alignment horizontal="right" wrapText="1"/>
    </xf>
    <xf numFmtId="38" fontId="88" fillId="0" borderId="0" xfId="0" applyNumberFormat="1" applyFont="1" applyAlignment="1">
      <alignment horizontal="left" wrapText="1"/>
    </xf>
    <xf numFmtId="38" fontId="86" fillId="0" borderId="10" xfId="0" applyNumberFormat="1" applyFont="1" applyBorder="1" applyAlignment="1">
      <alignment horizontal="right"/>
    </xf>
    <xf numFmtId="0" fontId="90" fillId="0" borderId="11" xfId="0" applyFont="1" applyBorder="1"/>
    <xf numFmtId="38" fontId="88" fillId="0" borderId="10" xfId="0" applyNumberFormat="1" applyFont="1" applyBorder="1" applyAlignment="1">
      <alignment horizontal="left" vertical="top"/>
    </xf>
    <xf numFmtId="38" fontId="88" fillId="0" borderId="10" xfId="0" applyNumberFormat="1" applyFont="1" applyBorder="1" applyAlignment="1">
      <alignment horizontal="left" wrapText="1"/>
    </xf>
    <xf numFmtId="38" fontId="86" fillId="0" borderId="10" xfId="0" applyNumberFormat="1" applyFont="1" applyBorder="1" applyAlignment="1">
      <alignment horizontal="left" wrapText="1"/>
    </xf>
    <xf numFmtId="0" fontId="91" fillId="0" borderId="0" xfId="0" applyFont="1"/>
    <xf numFmtId="0" fontId="92" fillId="0" borderId="0" xfId="0" applyFont="1"/>
    <xf numFmtId="38" fontId="86" fillId="0" borderId="10" xfId="0" applyNumberFormat="1" applyFont="1" applyBorder="1" applyAlignment="1">
      <alignment horizontal="center" wrapText="1"/>
    </xf>
    <xf numFmtId="38" fontId="88" fillId="0" borderId="10" xfId="0" applyNumberFormat="1" applyFont="1" applyBorder="1" applyAlignment="1">
      <alignment horizontal="right"/>
    </xf>
    <xf numFmtId="38" fontId="88" fillId="0" borderId="10" xfId="0" applyNumberFormat="1" applyFont="1" applyBorder="1" applyAlignment="1">
      <alignment horizontal="left"/>
    </xf>
    <xf numFmtId="38" fontId="86" fillId="0" borderId="0" xfId="0" applyNumberFormat="1" applyFont="1" applyAlignment="1">
      <alignment horizontal="left"/>
    </xf>
    <xf numFmtId="0" fontId="91" fillId="0" borderId="11" xfId="0" applyFont="1" applyBorder="1"/>
    <xf numFmtId="38" fontId="88" fillId="0" borderId="0" xfId="0" applyNumberFormat="1" applyFont="1" applyAlignment="1">
      <alignment horizontal="center" vertical="center"/>
    </xf>
    <xf numFmtId="0" fontId="91" fillId="0" borderId="10" xfId="0" applyFont="1" applyBorder="1"/>
    <xf numFmtId="38" fontId="86" fillId="0" borderId="0" xfId="0" applyNumberFormat="1" applyFont="1" applyAlignment="1">
      <alignment horizontal="center" wrapText="1"/>
    </xf>
    <xf numFmtId="38" fontId="88" fillId="0" borderId="10" xfId="0" applyNumberFormat="1" applyFont="1" applyBorder="1" applyAlignment="1">
      <alignment horizontal="right" vertical="top" wrapText="1"/>
    </xf>
    <xf numFmtId="38" fontId="88" fillId="0" borderId="0" xfId="0" applyNumberFormat="1" applyFont="1" applyAlignment="1">
      <alignment horizontal="center"/>
    </xf>
    <xf numFmtId="38" fontId="88" fillId="0" borderId="10" xfId="0" applyNumberFormat="1" applyFont="1" applyBorder="1" applyAlignment="1">
      <alignment horizontal="center" vertical="top" wrapText="1"/>
    </xf>
    <xf numFmtId="38" fontId="88" fillId="0" borderId="10" xfId="0" applyNumberFormat="1" applyFont="1" applyBorder="1" applyAlignment="1">
      <alignment horizontal="justify" vertical="top" wrapText="1"/>
    </xf>
    <xf numFmtId="38" fontId="93" fillId="0" borderId="0" xfId="0" applyNumberFormat="1" applyFont="1"/>
    <xf numFmtId="38" fontId="88" fillId="0" borderId="0" xfId="0" applyNumberFormat="1" applyFont="1" applyAlignment="1">
      <alignment horizontal="right"/>
    </xf>
    <xf numFmtId="38" fontId="88" fillId="0" borderId="0" xfId="0" applyNumberFormat="1" applyFont="1" applyAlignment="1">
      <alignment horizontal="left"/>
    </xf>
    <xf numFmtId="0" fontId="94" fillId="0" borderId="0" xfId="0" applyFont="1"/>
    <xf numFmtId="38" fontId="86" fillId="0" borderId="10" xfId="0" applyNumberFormat="1" applyFont="1" applyBorder="1" applyAlignment="1">
      <alignment horizontal="right" wrapText="1"/>
    </xf>
    <xf numFmtId="38" fontId="86" fillId="0" borderId="10" xfId="0" applyNumberFormat="1" applyFont="1" applyBorder="1"/>
    <xf numFmtId="38" fontId="88" fillId="0" borderId="10" xfId="0" applyNumberFormat="1" applyFont="1" applyBorder="1" applyAlignment="1">
      <alignment horizontal="right" wrapText="1"/>
    </xf>
    <xf numFmtId="38" fontId="89" fillId="0" borderId="0" xfId="0" applyNumberFormat="1" applyFont="1"/>
    <xf numFmtId="38" fontId="88" fillId="0" borderId="10" xfId="0" applyNumberFormat="1" applyFont="1" applyBorder="1"/>
    <xf numFmtId="38" fontId="88" fillId="0" borderId="10" xfId="0" applyNumberFormat="1" applyFont="1" applyBorder="1" applyAlignment="1">
      <alignment horizontal="center" vertical="center" wrapText="1"/>
    </xf>
    <xf numFmtId="38" fontId="86" fillId="0" borderId="10" xfId="0" applyNumberFormat="1" applyFont="1" applyBorder="1" applyAlignment="1">
      <alignment horizontal="center"/>
    </xf>
    <xf numFmtId="38" fontId="86" fillId="0" borderId="0" xfId="0" applyNumberFormat="1" applyFont="1" applyAlignment="1">
      <alignment horizontal="right" vertical="center"/>
    </xf>
    <xf numFmtId="38" fontId="86" fillId="0" borderId="10" xfId="0" applyNumberFormat="1" applyFont="1" applyBorder="1" applyAlignment="1">
      <alignment horizontal="left"/>
    </xf>
    <xf numFmtId="38" fontId="86" fillId="0" borderId="14" xfId="0" applyNumberFormat="1" applyFont="1" applyBorder="1"/>
    <xf numFmtId="38" fontId="86" fillId="0" borderId="13" xfId="0" applyNumberFormat="1" applyFont="1" applyBorder="1"/>
    <xf numFmtId="38" fontId="86" fillId="0" borderId="15" xfId="0" applyNumberFormat="1" applyFont="1" applyBorder="1"/>
    <xf numFmtId="165" fontId="86" fillId="0" borderId="10" xfId="0" applyNumberFormat="1" applyFont="1" applyBorder="1" applyAlignment="1">
      <alignment horizontal="right"/>
    </xf>
    <xf numFmtId="0" fontId="95" fillId="0" borderId="0" xfId="0" applyFont="1"/>
    <xf numFmtId="165" fontId="94" fillId="55" borderId="0" xfId="135" applyNumberFormat="1" applyFont="1" applyFill="1" applyAlignment="1">
      <alignment horizontal="center" vertical="top" wrapText="1"/>
    </xf>
    <xf numFmtId="165" fontId="94" fillId="55" borderId="0" xfId="135" applyNumberFormat="1" applyFont="1" applyFill="1" applyAlignment="1">
      <alignment horizontal="center" vertical="center" wrapText="1"/>
    </xf>
    <xf numFmtId="38" fontId="90" fillId="56" borderId="10" xfId="0" applyNumberFormat="1" applyFont="1" applyFill="1" applyBorder="1" applyAlignment="1">
      <alignment horizontal="right"/>
    </xf>
    <xf numFmtId="165" fontId="86" fillId="0" borderId="10" xfId="0" applyNumberFormat="1" applyFont="1" applyBorder="1" applyAlignment="1">
      <alignment horizontal="left"/>
    </xf>
    <xf numFmtId="38" fontId="86" fillId="0" borderId="10" xfId="0" applyNumberFormat="1" applyFont="1" applyBorder="1" applyAlignment="1">
      <alignment wrapText="1"/>
    </xf>
    <xf numFmtId="38" fontId="88" fillId="56" borderId="10" xfId="0" applyNumberFormat="1" applyFont="1" applyFill="1" applyBorder="1" applyAlignment="1">
      <alignment horizontal="right" wrapText="1"/>
    </xf>
    <xf numFmtId="38" fontId="88" fillId="56" borderId="10" xfId="0" applyNumberFormat="1" applyFont="1" applyFill="1" applyBorder="1" applyAlignment="1">
      <alignment horizontal="right"/>
    </xf>
    <xf numFmtId="38" fontId="96" fillId="56" borderId="10" xfId="0" applyNumberFormat="1" applyFont="1" applyFill="1" applyBorder="1" applyAlignment="1">
      <alignment horizontal="right" wrapText="1"/>
    </xf>
    <xf numFmtId="38" fontId="96" fillId="56" borderId="10" xfId="0" applyNumberFormat="1" applyFont="1" applyFill="1" applyBorder="1" applyAlignment="1">
      <alignment horizontal="right"/>
    </xf>
    <xf numFmtId="38" fontId="86" fillId="57" borderId="0" xfId="0" applyNumberFormat="1" applyFont="1" applyFill="1"/>
    <xf numFmtId="38" fontId="88" fillId="56" borderId="10" xfId="0" applyNumberFormat="1" applyFont="1" applyFill="1" applyBorder="1" applyAlignment="1">
      <alignment horizontal="right" vertical="top"/>
    </xf>
    <xf numFmtId="38" fontId="97" fillId="0" borderId="0" xfId="0" applyNumberFormat="1" applyFont="1" applyAlignment="1">
      <alignment vertical="center"/>
    </xf>
    <xf numFmtId="38" fontId="98" fillId="0" borderId="0" xfId="0" applyNumberFormat="1" applyFont="1" applyAlignment="1">
      <alignment horizontal="center" vertical="center"/>
    </xf>
    <xf numFmtId="38" fontId="98" fillId="0" borderId="0" xfId="0" applyNumberFormat="1" applyFont="1" applyAlignment="1">
      <alignment horizontal="right" vertical="center" wrapText="1"/>
    </xf>
    <xf numFmtId="38" fontId="15" fillId="0" borderId="0" xfId="0" applyNumberFormat="1" applyFont="1" applyAlignment="1">
      <alignment vertical="center"/>
    </xf>
    <xf numFmtId="38" fontId="15" fillId="0" borderId="0" xfId="0" applyNumberFormat="1" applyFont="1" applyAlignment="1">
      <alignment horizontal="left" vertical="center" wrapText="1"/>
    </xf>
    <xf numFmtId="38" fontId="15" fillId="0" borderId="0" xfId="0" applyNumberFormat="1" applyFont="1" applyAlignment="1">
      <alignment horizontal="center" vertical="center" wrapText="1"/>
    </xf>
    <xf numFmtId="38" fontId="20" fillId="0" borderId="0" xfId="0" applyNumberFormat="1" applyFont="1" applyAlignment="1">
      <alignment horizontal="left" vertical="center" wrapText="1"/>
    </xf>
    <xf numFmtId="38" fontId="15" fillId="0" borderId="0" xfId="0" applyNumberFormat="1" applyFont="1" applyAlignment="1">
      <alignment horizontal="right" vertical="center" wrapText="1"/>
    </xf>
    <xf numFmtId="38" fontId="99" fillId="0" borderId="0" xfId="0" applyNumberFormat="1" applyFont="1" applyAlignment="1">
      <alignment horizontal="center" vertical="center"/>
    </xf>
    <xf numFmtId="38" fontId="99" fillId="0" borderId="0" xfId="0" applyNumberFormat="1" applyFont="1" applyAlignment="1">
      <alignment horizontal="right" vertical="center"/>
    </xf>
    <xf numFmtId="38" fontId="15" fillId="0" borderId="0" xfId="0" applyNumberFormat="1" applyFont="1" applyAlignment="1">
      <alignment horizontal="center" vertical="center"/>
    </xf>
    <xf numFmtId="38" fontId="15" fillId="0" borderId="0" xfId="0" applyNumberFormat="1" applyFont="1" applyAlignment="1">
      <alignment horizontal="right" vertical="center"/>
    </xf>
    <xf numFmtId="38" fontId="15" fillId="0" borderId="0" xfId="0" applyNumberFormat="1" applyFont="1" applyAlignment="1">
      <alignment vertical="center" wrapText="1"/>
    </xf>
    <xf numFmtId="165" fontId="89" fillId="0" borderId="10" xfId="0" applyNumberFormat="1" applyFont="1" applyBorder="1" applyAlignment="1" applyProtection="1">
      <alignment horizontal="center"/>
      <protection locked="0"/>
    </xf>
    <xf numFmtId="38" fontId="88" fillId="58" borderId="10" xfId="0" applyNumberFormat="1" applyFont="1" applyFill="1" applyBorder="1" applyAlignment="1">
      <alignment horizontal="center"/>
    </xf>
    <xf numFmtId="38" fontId="90" fillId="58" borderId="10" xfId="0" applyNumberFormat="1" applyFont="1" applyFill="1" applyBorder="1" applyAlignment="1">
      <alignment horizontal="center"/>
    </xf>
    <xf numFmtId="38" fontId="15" fillId="0" borderId="0" xfId="0" applyNumberFormat="1" applyFont="1"/>
    <xf numFmtId="38" fontId="100" fillId="0" borderId="16" xfId="0" applyNumberFormat="1" applyFont="1" applyBorder="1" applyAlignment="1">
      <alignment horizontal="center"/>
    </xf>
    <xf numFmtId="38" fontId="99" fillId="0" borderId="0" xfId="0" applyNumberFormat="1" applyFont="1"/>
    <xf numFmtId="38" fontId="100" fillId="0" borderId="0" xfId="0" applyNumberFormat="1" applyFont="1" applyAlignment="1">
      <alignment horizontal="center"/>
    </xf>
    <xf numFmtId="38" fontId="88" fillId="59" borderId="10" xfId="0" applyNumberFormat="1" applyFont="1" applyFill="1" applyBorder="1" applyAlignment="1">
      <alignment horizontal="center"/>
    </xf>
    <xf numFmtId="38" fontId="88" fillId="0" borderId="10" xfId="0" applyNumberFormat="1" applyFont="1" applyBorder="1" applyAlignment="1" applyProtection="1">
      <alignment horizontal="center"/>
      <protection locked="0"/>
    </xf>
    <xf numFmtId="38" fontId="99" fillId="0" borderId="0" xfId="0" applyNumberFormat="1" applyFont="1" applyAlignment="1">
      <alignment horizontal="center"/>
    </xf>
    <xf numFmtId="38" fontId="88" fillId="0" borderId="10" xfId="0" applyNumberFormat="1" applyFont="1" applyBorder="1" applyAlignment="1">
      <alignment horizontal="left" vertical="center"/>
    </xf>
    <xf numFmtId="38" fontId="88" fillId="56" borderId="10" xfId="0" applyNumberFormat="1" applyFont="1" applyFill="1" applyBorder="1" applyAlignment="1">
      <alignment horizontal="center"/>
    </xf>
    <xf numFmtId="38" fontId="86" fillId="56" borderId="10" xfId="0" applyNumberFormat="1" applyFont="1" applyFill="1" applyBorder="1" applyAlignment="1">
      <alignment horizontal="center"/>
    </xf>
    <xf numFmtId="38" fontId="88" fillId="0" borderId="10" xfId="0" applyNumberFormat="1" applyFont="1" applyBorder="1" applyAlignment="1">
      <alignment wrapText="1"/>
    </xf>
    <xf numFmtId="38" fontId="101" fillId="56" borderId="10" xfId="0" applyNumberFormat="1" applyFont="1" applyFill="1" applyBorder="1" applyAlignment="1">
      <alignment horizontal="right" vertical="top"/>
    </xf>
    <xf numFmtId="166" fontId="86" fillId="0" borderId="0" xfId="0" applyNumberFormat="1" applyFont="1"/>
    <xf numFmtId="38" fontId="88" fillId="56" borderId="10" xfId="0" applyNumberFormat="1" applyFont="1" applyFill="1" applyBorder="1" applyAlignment="1">
      <alignment horizontal="center" vertical="center"/>
    </xf>
    <xf numFmtId="38" fontId="90" fillId="56" borderId="10" xfId="0" applyNumberFormat="1" applyFont="1" applyFill="1" applyBorder="1" applyAlignment="1">
      <alignment horizontal="center"/>
    </xf>
    <xf numFmtId="38" fontId="89" fillId="56" borderId="10" xfId="0" applyNumberFormat="1" applyFont="1" applyFill="1" applyBorder="1" applyAlignment="1">
      <alignment horizontal="center"/>
    </xf>
    <xf numFmtId="38" fontId="89" fillId="0" borderId="10" xfId="0" applyNumberFormat="1" applyFont="1" applyBorder="1" applyAlignment="1">
      <alignment horizontal="center"/>
    </xf>
    <xf numFmtId="38" fontId="88" fillId="56" borderId="10" xfId="0" applyNumberFormat="1" applyFont="1" applyFill="1" applyBorder="1" applyAlignment="1">
      <alignment horizontal="center" vertical="top"/>
    </xf>
    <xf numFmtId="38" fontId="88" fillId="0" borderId="10" xfId="0" applyNumberFormat="1" applyFont="1" applyBorder="1" applyAlignment="1" applyProtection="1">
      <alignment horizontal="right"/>
      <protection locked="0"/>
    </xf>
    <xf numFmtId="38" fontId="88" fillId="0" borderId="10" xfId="0" applyNumberFormat="1" applyFont="1" applyBorder="1" applyAlignment="1" applyProtection="1">
      <alignment horizontal="center" vertical="center"/>
      <protection locked="0"/>
    </xf>
    <xf numFmtId="38" fontId="86" fillId="0" borderId="0" xfId="0" applyNumberFormat="1" applyFont="1" applyProtection="1">
      <protection locked="0"/>
    </xf>
    <xf numFmtId="38" fontId="86" fillId="0" borderId="10" xfId="0" applyNumberFormat="1" applyFont="1" applyBorder="1" applyAlignment="1" applyProtection="1">
      <alignment horizontal="center"/>
      <protection locked="0"/>
    </xf>
    <xf numFmtId="38" fontId="86" fillId="0" borderId="10" xfId="0" applyNumberFormat="1" applyFont="1" applyBorder="1" applyProtection="1">
      <protection locked="0"/>
    </xf>
    <xf numFmtId="38" fontId="86" fillId="0" borderId="10" xfId="0" applyNumberFormat="1" applyFont="1" applyBorder="1" applyAlignment="1" applyProtection="1">
      <alignment horizontal="right"/>
      <protection locked="0"/>
    </xf>
    <xf numFmtId="38" fontId="88" fillId="0" borderId="10" xfId="0" applyNumberFormat="1" applyFont="1" applyBorder="1" applyAlignment="1">
      <alignment horizontal="center"/>
    </xf>
    <xf numFmtId="38" fontId="88" fillId="0" borderId="0" xfId="0" applyNumberFormat="1" applyFont="1" applyAlignment="1">
      <alignment horizontal="left" vertical="center"/>
    </xf>
    <xf numFmtId="38" fontId="90" fillId="0" borderId="0" xfId="0" applyNumberFormat="1" applyFont="1" applyAlignment="1">
      <alignment horizontal="right" wrapText="1"/>
    </xf>
    <xf numFmtId="0" fontId="91" fillId="0" borderId="0" xfId="0" applyFont="1" applyAlignment="1">
      <alignment horizontal="justify" vertical="top" wrapText="1"/>
    </xf>
    <xf numFmtId="0" fontId="90" fillId="0" borderId="0" xfId="0" applyFont="1" applyAlignment="1">
      <alignment horizontal="justify" wrapText="1"/>
    </xf>
    <xf numFmtId="0" fontId="86" fillId="0" borderId="0" xfId="0" applyFont="1" applyAlignment="1">
      <alignment horizontal="center" vertical="top" wrapText="1"/>
    </xf>
    <xf numFmtId="0" fontId="86" fillId="0" borderId="0" xfId="0" applyFont="1" applyAlignment="1">
      <alignment horizontal="justify" vertical="top" wrapText="1"/>
    </xf>
    <xf numFmtId="0" fontId="86" fillId="0" borderId="0" xfId="0" applyFont="1" applyAlignment="1">
      <alignment horizontal="justify" vertical="center" wrapText="1"/>
    </xf>
    <xf numFmtId="38" fontId="88" fillId="0" borderId="10" xfId="0" applyNumberFormat="1" applyFont="1" applyBorder="1" applyAlignment="1" applyProtection="1">
      <alignment horizontal="justify" vertical="top" wrapText="1"/>
      <protection locked="0"/>
    </xf>
    <xf numFmtId="38" fontId="88" fillId="0" borderId="10" xfId="0" applyNumberFormat="1" applyFont="1" applyBorder="1" applyAlignment="1" applyProtection="1">
      <alignment horizontal="right" vertical="top"/>
      <protection locked="0"/>
    </xf>
    <xf numFmtId="38" fontId="86" fillId="60" borderId="10" xfId="0" applyNumberFormat="1" applyFont="1" applyFill="1" applyBorder="1" applyAlignment="1" applyProtection="1">
      <alignment horizontal="right"/>
      <protection locked="0"/>
    </xf>
    <xf numFmtId="38" fontId="88" fillId="59" borderId="10" xfId="0" applyNumberFormat="1" applyFont="1" applyFill="1" applyBorder="1" applyAlignment="1" applyProtection="1">
      <alignment horizontal="center"/>
      <protection locked="0"/>
    </xf>
    <xf numFmtId="0" fontId="86" fillId="0" borderId="10" xfId="0" applyFont="1" applyBorder="1" applyAlignment="1" applyProtection="1">
      <alignment horizontal="center"/>
      <protection locked="0"/>
    </xf>
    <xf numFmtId="38" fontId="88" fillId="0" borderId="10" xfId="0" applyNumberFormat="1" applyFont="1" applyBorder="1" applyAlignment="1" applyProtection="1">
      <alignment horizontal="right" vertical="center" wrapText="1"/>
      <protection locked="0"/>
    </xf>
    <xf numFmtId="0" fontId="89" fillId="0" borderId="0" xfId="134" applyFont="1" applyProtection="1">
      <protection locked="0"/>
    </xf>
    <xf numFmtId="38" fontId="88" fillId="0" borderId="10" xfId="0" applyNumberFormat="1" applyFont="1" applyBorder="1" applyAlignment="1" applyProtection="1">
      <alignment horizontal="right" vertical="top" wrapText="1"/>
      <protection locked="0"/>
    </xf>
    <xf numFmtId="0" fontId="102" fillId="0" borderId="0" xfId="134" applyFont="1" applyProtection="1">
      <protection locked="0"/>
    </xf>
    <xf numFmtId="0" fontId="104" fillId="0" borderId="0" xfId="134" applyFont="1" applyProtection="1">
      <protection locked="0"/>
    </xf>
    <xf numFmtId="0" fontId="102" fillId="0" borderId="0" xfId="134" applyFont="1" applyAlignment="1" applyProtection="1">
      <alignment horizontal="center"/>
      <protection locked="0"/>
    </xf>
    <xf numFmtId="38" fontId="86" fillId="0" borderId="0" xfId="0" applyNumberFormat="1" applyFont="1" applyAlignment="1" applyProtection="1">
      <alignment horizontal="center"/>
      <protection locked="0"/>
    </xf>
    <xf numFmtId="38" fontId="88" fillId="0" borderId="10" xfId="0" applyNumberFormat="1" applyFont="1" applyBorder="1" applyProtection="1">
      <protection locked="0"/>
    </xf>
    <xf numFmtId="38" fontId="93" fillId="0" borderId="0" xfId="0" applyNumberFormat="1" applyFont="1" applyProtection="1">
      <protection locked="0"/>
    </xf>
    <xf numFmtId="0" fontId="89" fillId="0" borderId="10" xfId="134" applyFont="1" applyBorder="1" applyAlignment="1" applyProtection="1">
      <alignment wrapText="1"/>
      <protection locked="0"/>
    </xf>
    <xf numFmtId="0" fontId="89" fillId="0" borderId="10" xfId="134" applyFont="1" applyBorder="1" applyAlignment="1" applyProtection="1">
      <alignment horizontal="center" wrapText="1"/>
      <protection locked="0"/>
    </xf>
    <xf numFmtId="0" fontId="93" fillId="0" borderId="0" xfId="134" applyFont="1" applyProtection="1">
      <protection locked="0"/>
    </xf>
    <xf numFmtId="0" fontId="90" fillId="0" borderId="0" xfId="235" applyFont="1" applyProtection="1">
      <protection locked="0"/>
    </xf>
    <xf numFmtId="0" fontId="90" fillId="0" borderId="0" xfId="235" applyFont="1" applyAlignment="1" applyProtection="1">
      <alignment horizontal="center"/>
      <protection locked="0"/>
    </xf>
    <xf numFmtId="38" fontId="106" fillId="0" borderId="0" xfId="0" applyNumberFormat="1" applyFont="1" applyProtection="1">
      <protection locked="0"/>
    </xf>
    <xf numFmtId="0" fontId="89" fillId="0" borderId="0" xfId="235" applyFont="1" applyProtection="1">
      <protection locked="0"/>
    </xf>
    <xf numFmtId="0" fontId="89" fillId="0" borderId="0" xfId="235" applyFont="1" applyAlignment="1" applyProtection="1">
      <alignment wrapText="1"/>
      <protection locked="0"/>
    </xf>
    <xf numFmtId="0" fontId="89" fillId="0" borderId="0" xfId="235" applyFont="1" applyAlignment="1" applyProtection="1">
      <alignment horizontal="justify" vertical="center"/>
      <protection locked="0"/>
    </xf>
    <xf numFmtId="0" fontId="90" fillId="0" borderId="10" xfId="0" applyFont="1" applyBorder="1" applyProtection="1">
      <protection locked="0"/>
    </xf>
    <xf numFmtId="0" fontId="90" fillId="60" borderId="10" xfId="0" applyFont="1" applyFill="1" applyBorder="1" applyProtection="1">
      <protection locked="0"/>
    </xf>
    <xf numFmtId="0" fontId="90" fillId="60" borderId="10" xfId="0" applyFont="1" applyFill="1" applyBorder="1" applyAlignment="1" applyProtection="1">
      <alignment horizontal="left"/>
      <protection locked="0"/>
    </xf>
    <xf numFmtId="0" fontId="90" fillId="0" borderId="10" xfId="0" applyFont="1" applyBorder="1" applyAlignment="1" applyProtection="1">
      <alignment horizontal="left"/>
      <protection locked="0"/>
    </xf>
    <xf numFmtId="0" fontId="100" fillId="58" borderId="10" xfId="0" applyFont="1" applyFill="1" applyBorder="1" applyAlignment="1">
      <alignment horizontal="center"/>
    </xf>
    <xf numFmtId="38" fontId="90" fillId="0" borderId="10" xfId="0" applyNumberFormat="1" applyFont="1" applyBorder="1" applyAlignment="1" applyProtection="1">
      <alignment horizontal="center" wrapText="1"/>
      <protection locked="0"/>
    </xf>
    <xf numFmtId="38" fontId="88" fillId="56" borderId="10" xfId="0" applyNumberFormat="1" applyFont="1" applyFill="1" applyBorder="1" applyAlignment="1" applyProtection="1">
      <alignment horizontal="right"/>
      <protection locked="0"/>
    </xf>
    <xf numFmtId="0" fontId="100" fillId="0" borderId="10" xfId="0" applyFont="1" applyBorder="1" applyAlignment="1" applyProtection="1">
      <alignment horizontal="center"/>
      <protection locked="0"/>
    </xf>
    <xf numFmtId="38" fontId="88" fillId="56" borderId="10" xfId="0" applyNumberFormat="1" applyFont="1" applyFill="1" applyBorder="1" applyAlignment="1" applyProtection="1">
      <alignment horizontal="center"/>
      <protection locked="0"/>
    </xf>
    <xf numFmtId="0" fontId="22" fillId="60" borderId="10" xfId="0" applyFont="1" applyFill="1" applyBorder="1" applyAlignment="1">
      <alignment horizontal="center"/>
    </xf>
    <xf numFmtId="0" fontId="99" fillId="60" borderId="10" xfId="0" applyFont="1" applyFill="1" applyBorder="1" applyAlignment="1">
      <alignment horizontal="center"/>
    </xf>
    <xf numFmtId="38" fontId="107" fillId="56" borderId="10" xfId="0" applyNumberFormat="1" applyFont="1" applyFill="1" applyBorder="1" applyAlignment="1">
      <alignment horizontal="center"/>
    </xf>
    <xf numFmtId="38" fontId="92" fillId="0" borderId="10" xfId="0" applyNumberFormat="1" applyFont="1" applyBorder="1" applyAlignment="1">
      <alignment horizontal="center"/>
    </xf>
    <xf numFmtId="38" fontId="86" fillId="56" borderId="0" xfId="0" applyNumberFormat="1" applyFont="1" applyFill="1"/>
    <xf numFmtId="0" fontId="86" fillId="0" borderId="0" xfId="0" applyFont="1" applyAlignment="1" applyProtection="1">
      <alignment horizontal="justify" vertical="top" wrapText="1"/>
      <protection locked="0"/>
    </xf>
    <xf numFmtId="0" fontId="86" fillId="0" borderId="0" xfId="0" applyFont="1" applyAlignment="1" applyProtection="1">
      <alignment horizontal="justify" vertical="center" wrapText="1"/>
      <protection locked="0"/>
    </xf>
    <xf numFmtId="38" fontId="100" fillId="58" borderId="10" xfId="0" applyNumberFormat="1" applyFont="1" applyFill="1" applyBorder="1" applyAlignment="1">
      <alignment horizontal="center"/>
    </xf>
    <xf numFmtId="38" fontId="108" fillId="0" borderId="0" xfId="0" applyNumberFormat="1" applyFont="1" applyAlignment="1">
      <alignment wrapText="1"/>
    </xf>
    <xf numFmtId="38" fontId="108" fillId="0" borderId="0" xfId="0" applyNumberFormat="1" applyFont="1"/>
    <xf numFmtId="3" fontId="90" fillId="61" borderId="0" xfId="0" applyNumberFormat="1" applyFont="1" applyFill="1" applyAlignment="1">
      <alignment horizontal="center" vertical="top" wrapText="1"/>
    </xf>
    <xf numFmtId="165" fontId="88" fillId="0" borderId="10" xfId="0" applyNumberFormat="1" applyFont="1" applyBorder="1" applyAlignment="1">
      <alignment horizontal="center"/>
    </xf>
    <xf numFmtId="165" fontId="86" fillId="0" borderId="10" xfId="0" applyNumberFormat="1" applyFont="1" applyBorder="1" applyAlignment="1" applyProtection="1">
      <alignment horizontal="right"/>
      <protection locked="0"/>
    </xf>
    <xf numFmtId="38" fontId="86" fillId="0" borderId="0" xfId="0" applyNumberFormat="1" applyFont="1" applyAlignment="1">
      <alignment horizontal="center"/>
    </xf>
    <xf numFmtId="38" fontId="68" fillId="0" borderId="10" xfId="107" applyNumberFormat="1" applyFill="1" applyBorder="1" applyAlignment="1" applyProtection="1">
      <alignment horizontal="center"/>
    </xf>
    <xf numFmtId="38" fontId="68" fillId="0" borderId="10" xfId="107" quotePrefix="1" applyNumberFormat="1" applyFill="1" applyBorder="1" applyAlignment="1" applyProtection="1">
      <alignment horizontal="center"/>
    </xf>
    <xf numFmtId="38" fontId="68" fillId="0" borderId="0" xfId="107" applyNumberFormat="1" applyFill="1" applyBorder="1" applyAlignment="1" applyProtection="1">
      <alignment horizontal="center"/>
    </xf>
    <xf numFmtId="38" fontId="68" fillId="0" borderId="10" xfId="107" applyNumberFormat="1" applyFill="1" applyBorder="1" applyAlignment="1" applyProtection="1">
      <alignment horizontal="right"/>
    </xf>
    <xf numFmtId="38" fontId="68" fillId="0" borderId="0" xfId="107" applyNumberFormat="1" applyFill="1" applyBorder="1" applyAlignment="1" applyProtection="1">
      <alignment horizontal="right"/>
      <protection locked="0"/>
    </xf>
    <xf numFmtId="0" fontId="86" fillId="0" borderId="0" xfId="0" applyFont="1" applyAlignment="1">
      <alignment horizontal="left" vertical="top" wrapText="1"/>
    </xf>
    <xf numFmtId="0" fontId="92" fillId="0" borderId="10" xfId="0" applyFont="1" applyBorder="1" applyAlignment="1">
      <alignment horizontal="center"/>
    </xf>
    <xf numFmtId="165" fontId="90" fillId="0" borderId="10" xfId="134" quotePrefix="1" applyNumberFormat="1" applyFont="1" applyBorder="1" applyAlignment="1">
      <alignment horizontal="left"/>
    </xf>
    <xf numFmtId="165" fontId="105" fillId="0" borderId="10" xfId="134" applyNumberFormat="1" applyFont="1" applyBorder="1" applyAlignment="1">
      <alignment vertical="center" wrapText="1"/>
    </xf>
    <xf numFmtId="165" fontId="105" fillId="0" borderId="10" xfId="134" quotePrefix="1" applyNumberFormat="1" applyFont="1" applyBorder="1" applyAlignment="1">
      <alignment horizontal="left" vertical="center" wrapText="1"/>
    </xf>
    <xf numFmtId="165" fontId="89" fillId="0" borderId="10" xfId="134" applyNumberFormat="1" applyFont="1" applyBorder="1" applyAlignment="1">
      <alignment horizontal="center"/>
    </xf>
    <xf numFmtId="165" fontId="105" fillId="0" borderId="0" xfId="134" applyNumberFormat="1" applyFont="1" applyAlignment="1">
      <alignment horizontal="center" vertical="center" wrapText="1"/>
    </xf>
    <xf numFmtId="165" fontId="96" fillId="56" borderId="10" xfId="134" applyNumberFormat="1" applyFont="1" applyFill="1" applyBorder="1" applyAlignment="1">
      <alignment horizontal="center" vertical="center" wrapText="1"/>
    </xf>
    <xf numFmtId="165" fontId="89" fillId="0" borderId="0" xfId="134" applyNumberFormat="1" applyFont="1" applyAlignment="1">
      <alignment horizontal="center"/>
    </xf>
    <xf numFmtId="165" fontId="89" fillId="0" borderId="0" xfId="134" applyNumberFormat="1" applyFont="1"/>
    <xf numFmtId="165" fontId="89" fillId="0" borderId="10" xfId="134" applyNumberFormat="1" applyFont="1" applyBorder="1"/>
    <xf numFmtId="165" fontId="90" fillId="0" borderId="10" xfId="134" applyNumberFormat="1" applyFont="1" applyBorder="1" applyAlignment="1">
      <alignment horizontal="center"/>
    </xf>
    <xf numFmtId="165" fontId="90" fillId="0" borderId="0" xfId="134" applyNumberFormat="1" applyFont="1"/>
    <xf numFmtId="165" fontId="89" fillId="0" borderId="10" xfId="134" applyNumberFormat="1" applyFont="1" applyBorder="1" applyAlignment="1">
      <alignment vertical="center" wrapText="1"/>
    </xf>
    <xf numFmtId="165" fontId="89" fillId="0" borderId="10" xfId="134" quotePrefix="1" applyNumberFormat="1" applyFont="1" applyBorder="1" applyAlignment="1">
      <alignment horizontal="left" vertical="center" wrapText="1"/>
    </xf>
    <xf numFmtId="165" fontId="89" fillId="0" borderId="0" xfId="134" applyNumberFormat="1" applyFont="1" applyAlignment="1">
      <alignment wrapText="1"/>
    </xf>
    <xf numFmtId="165" fontId="105" fillId="0" borderId="17" xfId="134" applyNumberFormat="1" applyFont="1" applyBorder="1" applyAlignment="1">
      <alignment horizontal="center" vertical="center" wrapText="1"/>
    </xf>
    <xf numFmtId="165" fontId="105" fillId="0" borderId="13" xfId="134" applyNumberFormat="1" applyFont="1" applyBorder="1" applyAlignment="1">
      <alignment horizontal="center" vertical="center" wrapText="1"/>
    </xf>
    <xf numFmtId="165" fontId="89" fillId="0" borderId="17" xfId="134" applyNumberFormat="1" applyFont="1" applyBorder="1" applyAlignment="1">
      <alignment horizontal="center" vertical="center" wrapText="1"/>
    </xf>
    <xf numFmtId="165" fontId="89" fillId="0" borderId="13" xfId="134" applyNumberFormat="1" applyFont="1" applyBorder="1" applyAlignment="1">
      <alignment horizontal="center" vertical="center" wrapText="1"/>
    </xf>
    <xf numFmtId="165" fontId="90" fillId="0" borderId="0" xfId="134" applyNumberFormat="1" applyFont="1" applyAlignment="1">
      <alignment horizontal="center"/>
    </xf>
    <xf numFmtId="165" fontId="90" fillId="0" borderId="10" xfId="235" applyNumberFormat="1" applyFont="1" applyBorder="1" applyAlignment="1">
      <alignment horizontal="center"/>
    </xf>
    <xf numFmtId="165" fontId="89" fillId="0" borderId="10" xfId="235" applyNumberFormat="1" applyFont="1" applyBorder="1"/>
    <xf numFmtId="165" fontId="89" fillId="0" borderId="10" xfId="235" applyNumberFormat="1" applyFont="1" applyBorder="1" applyAlignment="1">
      <alignment horizontal="right"/>
    </xf>
    <xf numFmtId="165" fontId="89" fillId="0" borderId="10" xfId="235" applyNumberFormat="1" applyFont="1" applyBorder="1" applyAlignment="1">
      <alignment wrapText="1"/>
    </xf>
    <xf numFmtId="165" fontId="89" fillId="0" borderId="10" xfId="235" quotePrefix="1" applyNumberFormat="1" applyFont="1" applyBorder="1" applyAlignment="1">
      <alignment horizontal="center"/>
    </xf>
    <xf numFmtId="165" fontId="90" fillId="0" borderId="10" xfId="235" applyNumberFormat="1" applyFont="1" applyBorder="1"/>
    <xf numFmtId="165" fontId="88" fillId="0" borderId="10" xfId="0" applyNumberFormat="1" applyFont="1" applyBorder="1" applyAlignment="1">
      <alignment horizontal="right"/>
    </xf>
    <xf numFmtId="165" fontId="90" fillId="0" borderId="0" xfId="0" applyNumberFormat="1" applyFont="1"/>
    <xf numFmtId="0" fontId="89" fillId="0" borderId="0" xfId="0" applyFont="1" applyAlignment="1">
      <alignment horizontal="center" vertical="top" wrapText="1"/>
    </xf>
    <xf numFmtId="165" fontId="88" fillId="0" borderId="10" xfId="0" applyNumberFormat="1" applyFont="1" applyBorder="1"/>
    <xf numFmtId="38" fontId="68" fillId="0" borderId="0" xfId="107" applyNumberFormat="1" applyFill="1" applyBorder="1" applyAlignment="1" applyProtection="1">
      <alignment horizontal="left"/>
      <protection locked="0"/>
    </xf>
    <xf numFmtId="165" fontId="93" fillId="0" borderId="0" xfId="0" applyNumberFormat="1" applyFont="1"/>
    <xf numFmtId="165" fontId="86" fillId="0" borderId="0" xfId="0" applyNumberFormat="1" applyFont="1"/>
    <xf numFmtId="165" fontId="86" fillId="0" borderId="10" xfId="0" applyNumberFormat="1" applyFont="1" applyBorder="1"/>
    <xf numFmtId="165" fontId="94" fillId="55" borderId="0" xfId="0" applyNumberFormat="1" applyFont="1" applyFill="1"/>
    <xf numFmtId="165" fontId="94" fillId="55" borderId="0" xfId="135" applyNumberFormat="1" applyFont="1" applyFill="1" applyAlignment="1">
      <alignment vertical="top" wrapText="1"/>
    </xf>
    <xf numFmtId="165" fontId="94" fillId="55" borderId="0" xfId="135" applyNumberFormat="1" applyFont="1" applyFill="1" applyAlignment="1">
      <alignment horizontal="left" wrapText="1"/>
    </xf>
    <xf numFmtId="165" fontId="94" fillId="55" borderId="0" xfId="135" applyNumberFormat="1" applyFont="1" applyFill="1" applyAlignment="1">
      <alignment horizontal="center" wrapText="1"/>
    </xf>
    <xf numFmtId="165" fontId="94" fillId="55" borderId="0" xfId="135" applyNumberFormat="1" applyFont="1" applyFill="1" applyAlignment="1">
      <alignment horizontal="justify" wrapText="1"/>
    </xf>
    <xf numFmtId="165" fontId="94" fillId="55" borderId="0" xfId="135" applyNumberFormat="1" applyFont="1" applyFill="1" applyAlignment="1">
      <alignment wrapText="1"/>
    </xf>
    <xf numFmtId="165" fontId="106" fillId="55" borderId="0" xfId="0" applyNumberFormat="1" applyFont="1" applyFill="1"/>
    <xf numFmtId="165" fontId="93" fillId="55" borderId="0" xfId="0" applyNumberFormat="1" applyFont="1" applyFill="1"/>
    <xf numFmtId="165" fontId="90" fillId="55" borderId="0" xfId="0" applyNumberFormat="1" applyFont="1" applyFill="1"/>
    <xf numFmtId="165" fontId="89" fillId="55" borderId="0" xfId="0" applyNumberFormat="1" applyFont="1" applyFill="1"/>
    <xf numFmtId="165" fontId="106" fillId="0" borderId="0" xfId="0" applyNumberFormat="1" applyFont="1"/>
    <xf numFmtId="165" fontId="94" fillId="0" borderId="0" xfId="0" applyNumberFormat="1" applyFont="1"/>
    <xf numFmtId="165" fontId="94" fillId="0" borderId="10" xfId="0" applyNumberFormat="1" applyFont="1" applyBorder="1"/>
    <xf numFmtId="165" fontId="89" fillId="0" borderId="0" xfId="0" applyNumberFormat="1" applyFont="1"/>
    <xf numFmtId="165" fontId="96" fillId="56" borderId="10" xfId="0" applyNumberFormat="1" applyFont="1" applyFill="1" applyBorder="1" applyAlignment="1">
      <alignment horizontal="center"/>
    </xf>
    <xf numFmtId="0" fontId="0" fillId="0" borderId="10" xfId="0" applyBorder="1"/>
    <xf numFmtId="0" fontId="90" fillId="56" borderId="10" xfId="134" applyFont="1" applyFill="1" applyBorder="1" applyAlignment="1">
      <alignment horizontal="center"/>
    </xf>
    <xf numFmtId="0" fontId="90" fillId="0" borderId="10" xfId="134" applyFont="1" applyBorder="1" applyAlignment="1">
      <alignment horizontal="center"/>
    </xf>
    <xf numFmtId="38" fontId="89" fillId="0" borderId="10" xfId="134" applyNumberFormat="1" applyFont="1" applyBorder="1" applyAlignment="1">
      <alignment horizontal="center"/>
    </xf>
    <xf numFmtId="0" fontId="89" fillId="0" borderId="10" xfId="134" applyFont="1" applyBorder="1" applyAlignment="1">
      <alignment horizontal="center"/>
    </xf>
    <xf numFmtId="38" fontId="106" fillId="0" borderId="0" xfId="0" applyNumberFormat="1" applyFont="1" applyAlignment="1">
      <alignment horizontal="center"/>
    </xf>
    <xf numFmtId="165" fontId="107" fillId="56" borderId="10" xfId="0" applyNumberFormat="1" applyFont="1" applyFill="1" applyBorder="1" applyAlignment="1">
      <alignment horizontal="center"/>
    </xf>
    <xf numFmtId="165" fontId="88" fillId="0" borderId="10" xfId="0" applyNumberFormat="1" applyFont="1" applyBorder="1" applyAlignment="1">
      <alignment wrapText="1"/>
    </xf>
    <xf numFmtId="38" fontId="89" fillId="0" borderId="0" xfId="0" applyNumberFormat="1" applyFont="1" applyAlignment="1">
      <alignment horizontal="center"/>
    </xf>
    <xf numFmtId="38" fontId="86" fillId="0" borderId="0" xfId="0" applyNumberFormat="1" applyFont="1" applyAlignment="1" applyProtection="1">
      <alignment horizontal="right"/>
      <protection locked="0"/>
    </xf>
    <xf numFmtId="38" fontId="86" fillId="0" borderId="11" xfId="0" applyNumberFormat="1" applyFont="1" applyBorder="1" applyProtection="1">
      <protection locked="0"/>
    </xf>
    <xf numFmtId="38" fontId="90" fillId="56" borderId="10" xfId="0" applyNumberFormat="1" applyFont="1" applyFill="1" applyBorder="1" applyAlignment="1" applyProtection="1">
      <alignment horizontal="center"/>
      <protection locked="0"/>
    </xf>
    <xf numFmtId="165" fontId="88" fillId="56" borderId="10" xfId="0" applyNumberFormat="1" applyFont="1" applyFill="1" applyBorder="1" applyAlignment="1">
      <alignment horizontal="justify" wrapText="1"/>
    </xf>
    <xf numFmtId="38" fontId="68" fillId="0" borderId="0" xfId="107" applyNumberFormat="1" applyFill="1" applyBorder="1" applyAlignment="1" applyProtection="1">
      <alignment horizontal="right"/>
    </xf>
    <xf numFmtId="165" fontId="86" fillId="0" borderId="10" xfId="0" applyNumberFormat="1" applyFont="1" applyBorder="1" applyAlignment="1">
      <alignment horizontal="left" wrapText="1"/>
    </xf>
    <xf numFmtId="165" fontId="86" fillId="0" borderId="10" xfId="0" applyNumberFormat="1" applyFont="1" applyBorder="1" applyAlignment="1">
      <alignment wrapText="1"/>
    </xf>
    <xf numFmtId="165" fontId="88" fillId="56" borderId="10" xfId="0" applyNumberFormat="1" applyFont="1" applyFill="1" applyBorder="1" applyAlignment="1">
      <alignment horizontal="right"/>
    </xf>
    <xf numFmtId="165" fontId="86" fillId="0" borderId="0" xfId="0" applyNumberFormat="1" applyFont="1" applyAlignment="1" applyProtection="1">
      <alignment horizontal="right"/>
      <protection locked="0"/>
    </xf>
    <xf numFmtId="165" fontId="88" fillId="0" borderId="0" xfId="0" applyNumberFormat="1" applyFont="1" applyAlignment="1">
      <alignment horizontal="right"/>
    </xf>
    <xf numFmtId="165" fontId="88" fillId="0" borderId="0" xfId="0" applyNumberFormat="1" applyFont="1" applyAlignment="1">
      <alignment horizontal="right" wrapText="1"/>
    </xf>
    <xf numFmtId="165" fontId="90" fillId="0" borderId="10" xfId="0" applyNumberFormat="1" applyFont="1" applyBorder="1"/>
    <xf numFmtId="165" fontId="86" fillId="0" borderId="0" xfId="0" applyNumberFormat="1" applyFont="1" applyProtection="1">
      <protection locked="0"/>
    </xf>
    <xf numFmtId="38" fontId="17" fillId="0" borderId="25" xfId="0" applyNumberFormat="1" applyFont="1" applyBorder="1" applyAlignment="1">
      <alignment horizontal="center" vertical="center" wrapText="1"/>
    </xf>
    <xf numFmtId="38" fontId="17" fillId="0" borderId="26" xfId="0" applyNumberFormat="1" applyFont="1" applyBorder="1" applyAlignment="1">
      <alignment horizontal="center" vertical="center" wrapText="1"/>
    </xf>
    <xf numFmtId="38" fontId="19" fillId="0" borderId="26" xfId="0" applyNumberFormat="1" applyFont="1" applyBorder="1" applyAlignment="1">
      <alignment horizontal="center" vertical="center" wrapText="1"/>
    </xf>
    <xf numFmtId="38" fontId="19" fillId="0" borderId="27" xfId="0" applyNumberFormat="1" applyFont="1" applyBorder="1" applyAlignment="1">
      <alignment horizontal="center" vertical="center" wrapText="1"/>
    </xf>
    <xf numFmtId="38" fontId="17" fillId="0" borderId="28" xfId="0" applyNumberFormat="1" applyFont="1" applyBorder="1" applyAlignment="1">
      <alignment horizontal="center" vertical="center" wrapText="1"/>
    </xf>
    <xf numFmtId="38" fontId="17" fillId="0" borderId="29" xfId="0" applyNumberFormat="1" applyFont="1" applyBorder="1" applyAlignment="1">
      <alignment horizontal="center" vertical="center" wrapText="1"/>
    </xf>
    <xf numFmtId="38" fontId="11" fillId="0" borderId="26" xfId="0" applyNumberFormat="1" applyFont="1" applyBorder="1" applyAlignment="1">
      <alignment horizontal="center" vertical="center" wrapText="1"/>
    </xf>
    <xf numFmtId="165" fontId="86" fillId="56" borderId="10" xfId="0" applyNumberFormat="1" applyFont="1" applyFill="1" applyBorder="1" applyAlignment="1">
      <alignment horizontal="right"/>
    </xf>
    <xf numFmtId="165" fontId="88" fillId="58" borderId="10" xfId="0" applyNumberFormat="1" applyFont="1" applyFill="1" applyBorder="1" applyAlignment="1">
      <alignment horizontal="center" wrapText="1"/>
    </xf>
    <xf numFmtId="165" fontId="111" fillId="58" borderId="10" xfId="0" applyNumberFormat="1" applyFont="1" applyFill="1" applyBorder="1" applyAlignment="1">
      <alignment horizontal="center" wrapText="1"/>
    </xf>
    <xf numFmtId="165" fontId="111" fillId="56" borderId="10" xfId="0" applyNumberFormat="1" applyFont="1" applyFill="1" applyBorder="1" applyAlignment="1">
      <alignment horizontal="center"/>
    </xf>
    <xf numFmtId="38" fontId="112" fillId="56" borderId="0" xfId="0" applyNumberFormat="1" applyFont="1" applyFill="1" applyAlignment="1">
      <alignment vertical="center" wrapText="1"/>
    </xf>
    <xf numFmtId="38" fontId="17" fillId="0" borderId="30" xfId="0" applyNumberFormat="1" applyFont="1" applyBorder="1" applyAlignment="1">
      <alignment horizontal="center" vertical="center" wrapText="1"/>
    </xf>
    <xf numFmtId="38" fontId="17" fillId="0" borderId="31" xfId="0" applyNumberFormat="1" applyFont="1" applyBorder="1" applyAlignment="1">
      <alignment horizontal="center" vertical="center" wrapText="1"/>
    </xf>
    <xf numFmtId="38" fontId="19" fillId="0" borderId="30" xfId="0" applyNumberFormat="1" applyFont="1" applyBorder="1" applyAlignment="1">
      <alignment horizontal="center" vertical="center" wrapText="1"/>
    </xf>
    <xf numFmtId="38" fontId="19" fillId="0" borderId="31" xfId="0" applyNumberFormat="1" applyFont="1" applyBorder="1" applyAlignment="1">
      <alignment horizontal="center" vertical="center" wrapText="1"/>
    </xf>
    <xf numFmtId="38" fontId="113" fillId="56" borderId="10" xfId="0" applyNumberFormat="1" applyFont="1" applyFill="1" applyBorder="1" applyAlignment="1">
      <alignment horizontal="center" vertical="center"/>
    </xf>
    <xf numFmtId="38" fontId="99" fillId="0" borderId="0" xfId="0" applyNumberFormat="1" applyFont="1" applyAlignment="1">
      <alignment vertical="center"/>
    </xf>
    <xf numFmtId="38" fontId="99" fillId="0" borderId="0" xfId="0" applyNumberFormat="1" applyFont="1" applyAlignment="1" applyProtection="1">
      <alignment vertical="center"/>
      <protection locked="0"/>
    </xf>
    <xf numFmtId="38" fontId="89" fillId="0" borderId="10" xfId="0" applyNumberFormat="1" applyFont="1" applyBorder="1" applyAlignment="1">
      <alignment horizontal="right"/>
    </xf>
    <xf numFmtId="38" fontId="89" fillId="0" borderId="10" xfId="0" applyNumberFormat="1" applyFont="1" applyBorder="1"/>
    <xf numFmtId="38" fontId="107" fillId="0" borderId="10" xfId="0" applyNumberFormat="1" applyFont="1" applyBorder="1" applyAlignment="1">
      <alignment horizontal="center" wrapText="1"/>
    </xf>
    <xf numFmtId="38" fontId="86" fillId="0" borderId="0" xfId="0" applyNumberFormat="1" applyFont="1" applyAlignment="1">
      <alignment wrapText="1"/>
    </xf>
    <xf numFmtId="38" fontId="89" fillId="0" borderId="10" xfId="0" applyNumberFormat="1" applyFont="1" applyBorder="1" applyAlignment="1">
      <alignment wrapText="1"/>
    </xf>
    <xf numFmtId="38" fontId="90" fillId="0" borderId="10" xfId="0" applyNumberFormat="1" applyFont="1" applyBorder="1" applyAlignment="1">
      <alignment wrapText="1"/>
    </xf>
    <xf numFmtId="38" fontId="107" fillId="0" borderId="10" xfId="0" applyNumberFormat="1" applyFont="1" applyBorder="1" applyAlignment="1">
      <alignment horizontal="center"/>
    </xf>
    <xf numFmtId="38" fontId="107" fillId="0" borderId="10" xfId="0" applyNumberFormat="1" applyFont="1" applyBorder="1" applyAlignment="1" applyProtection="1">
      <alignment horizontal="center" wrapText="1"/>
      <protection locked="0"/>
    </xf>
    <xf numFmtId="38" fontId="89" fillId="0" borderId="0" xfId="0" applyNumberFormat="1" applyFont="1" applyAlignment="1">
      <alignment horizontal="right"/>
    </xf>
    <xf numFmtId="38" fontId="91" fillId="0" borderId="0" xfId="0" applyNumberFormat="1" applyFont="1"/>
    <xf numFmtId="38" fontId="88" fillId="0" borderId="10" xfId="0" applyNumberFormat="1" applyFont="1" applyBorder="1" applyAlignment="1">
      <alignment vertical="center" wrapText="1"/>
    </xf>
    <xf numFmtId="165" fontId="88" fillId="60" borderId="10" xfId="0" applyNumberFormat="1" applyFont="1" applyFill="1" applyBorder="1" applyAlignment="1">
      <alignment horizontal="right"/>
    </xf>
    <xf numFmtId="165" fontId="88" fillId="60" borderId="10" xfId="0" applyNumberFormat="1" applyFont="1" applyFill="1" applyBorder="1" applyAlignment="1">
      <alignment wrapText="1"/>
    </xf>
    <xf numFmtId="38" fontId="88" fillId="60" borderId="10" xfId="0" applyNumberFormat="1" applyFont="1" applyFill="1" applyBorder="1"/>
    <xf numFmtId="165" fontId="88" fillId="60" borderId="10" xfId="0" applyNumberFormat="1" applyFont="1" applyFill="1" applyBorder="1" applyAlignment="1">
      <alignment horizontal="left"/>
    </xf>
    <xf numFmtId="0" fontId="90" fillId="60" borderId="10" xfId="0" applyFont="1" applyFill="1" applyBorder="1"/>
    <xf numFmtId="0" fontId="107" fillId="56" borderId="10" xfId="0" applyFont="1" applyFill="1" applyBorder="1" applyAlignment="1">
      <alignment horizontal="center"/>
    </xf>
    <xf numFmtId="0" fontId="90" fillId="0" borderId="10" xfId="0" applyFont="1" applyBorder="1"/>
    <xf numFmtId="0" fontId="90" fillId="58" borderId="10" xfId="0" applyFont="1" applyFill="1" applyBorder="1"/>
    <xf numFmtId="0" fontId="89" fillId="0" borderId="0" xfId="0" applyFont="1"/>
    <xf numFmtId="0" fontId="89" fillId="0" borderId="10" xfId="0" applyFont="1" applyBorder="1"/>
    <xf numFmtId="38" fontId="86" fillId="0" borderId="15" xfId="0" applyNumberFormat="1" applyFont="1" applyBorder="1" applyAlignment="1">
      <alignment horizontal="right"/>
    </xf>
    <xf numFmtId="38" fontId="101" fillId="58" borderId="10" xfId="0" applyNumberFormat="1" applyFont="1" applyFill="1" applyBorder="1" applyAlignment="1">
      <alignment horizontal="center"/>
    </xf>
    <xf numFmtId="38" fontId="86" fillId="60" borderId="10" xfId="0" applyNumberFormat="1" applyFont="1" applyFill="1" applyBorder="1" applyAlignment="1">
      <alignment horizontal="right"/>
    </xf>
    <xf numFmtId="165" fontId="88" fillId="60" borderId="0" xfId="0" applyNumberFormat="1" applyFont="1" applyFill="1" applyAlignment="1">
      <alignment horizontal="right"/>
    </xf>
    <xf numFmtId="0" fontId="90" fillId="60" borderId="10" xfId="0" applyFont="1" applyFill="1" applyBorder="1" applyAlignment="1">
      <alignment horizontal="left"/>
    </xf>
    <xf numFmtId="0" fontId="90" fillId="56" borderId="10" xfId="0" applyFont="1" applyFill="1" applyBorder="1" applyAlignment="1">
      <alignment horizontal="center"/>
    </xf>
    <xf numFmtId="0" fontId="90" fillId="0" borderId="15" xfId="0" applyFont="1" applyBorder="1"/>
    <xf numFmtId="38" fontId="107" fillId="58" borderId="10" xfId="0" applyNumberFormat="1" applyFont="1" applyFill="1" applyBorder="1" applyAlignment="1">
      <alignment horizontal="center"/>
    </xf>
    <xf numFmtId="0" fontId="90" fillId="58" borderId="10" xfId="0" applyFont="1" applyFill="1" applyBorder="1" applyAlignment="1">
      <alignment horizontal="center"/>
    </xf>
    <xf numFmtId="38" fontId="86" fillId="0" borderId="22" xfId="0" applyNumberFormat="1" applyFont="1" applyBorder="1"/>
    <xf numFmtId="0" fontId="90" fillId="0" borderId="0" xfId="0" applyFont="1"/>
    <xf numFmtId="38" fontId="101" fillId="58" borderId="10" xfId="0" applyNumberFormat="1" applyFont="1" applyFill="1" applyBorder="1" applyAlignment="1" applyProtection="1">
      <alignment horizontal="center"/>
      <protection locked="0"/>
    </xf>
    <xf numFmtId="38" fontId="88" fillId="58" borderId="10" xfId="0" applyNumberFormat="1" applyFont="1" applyFill="1" applyBorder="1" applyAlignment="1" applyProtection="1">
      <alignment horizontal="center"/>
      <protection locked="0"/>
    </xf>
    <xf numFmtId="38" fontId="107" fillId="58" borderId="10" xfId="0" applyNumberFormat="1" applyFont="1" applyFill="1" applyBorder="1" applyAlignment="1" applyProtection="1">
      <alignment horizontal="center"/>
      <protection locked="0"/>
    </xf>
    <xf numFmtId="38" fontId="96" fillId="0" borderId="10" xfId="0" applyNumberFormat="1" applyFont="1" applyBorder="1"/>
    <xf numFmtId="38" fontId="105" fillId="0" borderId="10" xfId="0" applyNumberFormat="1" applyFont="1" applyBorder="1" applyAlignment="1">
      <alignment horizontal="right"/>
    </xf>
    <xf numFmtId="38" fontId="105" fillId="0" borderId="10" xfId="0" applyNumberFormat="1" applyFont="1" applyBorder="1" applyAlignment="1">
      <alignment horizontal="left" wrapText="1"/>
    </xf>
    <xf numFmtId="38" fontId="96" fillId="0" borderId="10" xfId="0" applyNumberFormat="1" applyFont="1" applyBorder="1" applyAlignment="1">
      <alignment horizontal="center"/>
    </xf>
    <xf numFmtId="38" fontId="105" fillId="0" borderId="10" xfId="0" applyNumberFormat="1" applyFont="1" applyBorder="1" applyAlignment="1">
      <alignment horizontal="left"/>
    </xf>
    <xf numFmtId="38" fontId="105" fillId="0" borderId="10" xfId="0" applyNumberFormat="1" applyFont="1" applyBorder="1"/>
    <xf numFmtId="38" fontId="105" fillId="0" borderId="10" xfId="0" applyNumberFormat="1" applyFont="1" applyBorder="1" applyAlignment="1">
      <alignment horizontal="center"/>
    </xf>
    <xf numFmtId="38" fontId="95" fillId="0" borderId="10" xfId="0" applyNumberFormat="1" applyFont="1" applyBorder="1" applyAlignment="1">
      <alignment horizontal="right" vertical="center" wrapText="1"/>
    </xf>
    <xf numFmtId="38" fontId="95" fillId="0" borderId="10" xfId="0" applyNumberFormat="1" applyFont="1" applyBorder="1" applyAlignment="1">
      <alignment horizontal="left"/>
    </xf>
    <xf numFmtId="38" fontId="95" fillId="0" borderId="10" xfId="0" applyNumberFormat="1" applyFont="1" applyBorder="1"/>
    <xf numFmtId="38" fontId="95" fillId="0" borderId="10" xfId="0" applyNumberFormat="1" applyFont="1" applyBorder="1" applyAlignment="1">
      <alignment horizontal="center" wrapText="1"/>
    </xf>
    <xf numFmtId="38" fontId="94" fillId="0" borderId="10" xfId="0" applyNumberFormat="1" applyFont="1" applyBorder="1" applyAlignment="1" applyProtection="1">
      <alignment horizontal="right"/>
      <protection locked="0"/>
    </xf>
    <xf numFmtId="38" fontId="95" fillId="0" borderId="10" xfId="0" applyNumberFormat="1" applyFont="1" applyBorder="1" applyAlignment="1">
      <alignment horizontal="right"/>
    </xf>
    <xf numFmtId="38" fontId="94" fillId="0" borderId="10" xfId="0" applyNumberFormat="1" applyFont="1" applyBorder="1" applyAlignment="1">
      <alignment horizontal="right"/>
    </xf>
    <xf numFmtId="38" fontId="94" fillId="0" borderId="10" xfId="0" applyNumberFormat="1" applyFont="1" applyBorder="1" applyAlignment="1">
      <alignment horizontal="left" wrapText="1"/>
    </xf>
    <xf numFmtId="38" fontId="95" fillId="0" borderId="10" xfId="0" applyNumberFormat="1" applyFont="1" applyBorder="1" applyAlignment="1">
      <alignment horizontal="center"/>
    </xf>
    <xf numFmtId="38" fontId="94" fillId="0" borderId="10" xfId="0" applyNumberFormat="1" applyFont="1" applyBorder="1" applyAlignment="1">
      <alignment horizontal="left"/>
    </xf>
    <xf numFmtId="38" fontId="94" fillId="0" borderId="10" xfId="0" applyNumberFormat="1" applyFont="1" applyBorder="1"/>
    <xf numFmtId="38" fontId="95" fillId="56" borderId="10" xfId="0" applyNumberFormat="1" applyFont="1" applyFill="1" applyBorder="1" applyAlignment="1">
      <alignment horizontal="right"/>
    </xf>
    <xf numFmtId="38" fontId="95" fillId="56" borderId="10" xfId="0" applyNumberFormat="1" applyFont="1" applyFill="1" applyBorder="1" applyAlignment="1">
      <alignment horizontal="center"/>
    </xf>
    <xf numFmtId="38" fontId="95" fillId="56" borderId="10" xfId="0" applyNumberFormat="1" applyFont="1" applyFill="1" applyBorder="1" applyAlignment="1" applyProtection="1">
      <alignment horizontal="center"/>
      <protection locked="0"/>
    </xf>
    <xf numFmtId="38" fontId="94" fillId="0" borderId="10" xfId="0" applyNumberFormat="1" applyFont="1" applyBorder="1" applyProtection="1">
      <protection locked="0"/>
    </xf>
    <xf numFmtId="38" fontId="94" fillId="0" borderId="10" xfId="0" applyNumberFormat="1" applyFont="1" applyBorder="1" applyAlignment="1">
      <alignment horizontal="center"/>
    </xf>
    <xf numFmtId="38" fontId="94" fillId="0" borderId="17" xfId="0" applyNumberFormat="1" applyFont="1" applyBorder="1"/>
    <xf numFmtId="165" fontId="90" fillId="56" borderId="10" xfId="0" applyNumberFormat="1" applyFont="1" applyFill="1" applyBorder="1" applyAlignment="1">
      <alignment horizontal="center"/>
    </xf>
    <xf numFmtId="38" fontId="19" fillId="56" borderId="10" xfId="0" applyNumberFormat="1" applyFont="1" applyFill="1" applyBorder="1" applyAlignment="1">
      <alignment horizontal="center" vertical="center"/>
    </xf>
    <xf numFmtId="38" fontId="96" fillId="0" borderId="10" xfId="0" applyNumberFormat="1" applyFont="1" applyBorder="1" applyAlignment="1">
      <alignment horizontal="center" vertical="top" wrapText="1"/>
    </xf>
    <xf numFmtId="38" fontId="96" fillId="0" borderId="10" xfId="0" applyNumberFormat="1" applyFont="1" applyBorder="1" applyAlignment="1">
      <alignment horizontal="right"/>
    </xf>
    <xf numFmtId="38" fontId="90" fillId="0" borderId="10" xfId="0" applyNumberFormat="1" applyFont="1" applyBorder="1" applyAlignment="1">
      <alignment horizontal="right"/>
    </xf>
    <xf numFmtId="38" fontId="90" fillId="0" borderId="10" xfId="0" applyNumberFormat="1" applyFont="1" applyBorder="1" applyAlignment="1">
      <alignment horizontal="center"/>
    </xf>
    <xf numFmtId="38" fontId="95" fillId="0" borderId="10" xfId="0" applyNumberFormat="1" applyFont="1" applyBorder="1" applyAlignment="1">
      <alignment horizontal="center" vertical="top" wrapText="1"/>
    </xf>
    <xf numFmtId="38" fontId="114" fillId="0" borderId="10" xfId="0" applyNumberFormat="1" applyFont="1" applyBorder="1" applyAlignment="1">
      <alignment horizontal="center" wrapText="1"/>
    </xf>
    <xf numFmtId="38" fontId="114" fillId="56" borderId="10" xfId="0" applyNumberFormat="1" applyFont="1" applyFill="1" applyBorder="1" applyAlignment="1">
      <alignment horizontal="center"/>
    </xf>
    <xf numFmtId="38" fontId="95" fillId="0" borderId="0" xfId="0" applyNumberFormat="1" applyFont="1" applyAlignment="1">
      <alignment horizontal="center"/>
    </xf>
    <xf numFmtId="38" fontId="96" fillId="56" borderId="10" xfId="0" applyNumberFormat="1" applyFont="1" applyFill="1" applyBorder="1" applyAlignment="1">
      <alignment horizontal="left" wrapText="1"/>
    </xf>
    <xf numFmtId="38" fontId="105" fillId="0" borderId="10" xfId="0" applyNumberFormat="1" applyFont="1" applyBorder="1" applyAlignment="1">
      <alignment wrapText="1"/>
    </xf>
    <xf numFmtId="165" fontId="105" fillId="0" borderId="10" xfId="0" applyNumberFormat="1" applyFont="1" applyBorder="1" applyAlignment="1">
      <alignment wrapText="1"/>
    </xf>
    <xf numFmtId="38" fontId="105" fillId="56" borderId="10" xfId="0" applyNumberFormat="1" applyFont="1" applyFill="1" applyBorder="1" applyAlignment="1">
      <alignment horizontal="right"/>
    </xf>
    <xf numFmtId="38" fontId="96" fillId="56" borderId="10" xfId="0" applyNumberFormat="1" applyFont="1" applyFill="1" applyBorder="1"/>
    <xf numFmtId="38" fontId="115" fillId="0" borderId="26" xfId="0" applyNumberFormat="1" applyFont="1" applyBorder="1" applyAlignment="1">
      <alignment horizontal="center" vertical="top" wrapText="1"/>
    </xf>
    <xf numFmtId="38" fontId="96" fillId="0" borderId="10" xfId="0" applyNumberFormat="1" applyFont="1" applyBorder="1" applyAlignment="1">
      <alignment horizontal="justify" vertical="top" wrapText="1"/>
    </xf>
    <xf numFmtId="38" fontId="96" fillId="0" borderId="10" xfId="0" applyNumberFormat="1" applyFont="1" applyBorder="1" applyAlignment="1">
      <alignment horizontal="right" vertical="top"/>
    </xf>
    <xf numFmtId="38" fontId="96" fillId="0" borderId="10" xfId="0" applyNumberFormat="1" applyFont="1" applyBorder="1" applyAlignment="1">
      <alignment horizontal="right" vertical="top" wrapText="1"/>
    </xf>
    <xf numFmtId="38" fontId="96" fillId="0" borderId="10" xfId="0" applyNumberFormat="1" applyFont="1" applyBorder="1" applyAlignment="1">
      <alignment horizontal="center" vertical="center"/>
    </xf>
    <xf numFmtId="38" fontId="96" fillId="0" borderId="10" xfId="0" applyNumberFormat="1" applyFont="1" applyBorder="1" applyAlignment="1" applyProtection="1">
      <alignment horizontal="center"/>
      <protection locked="0"/>
    </xf>
    <xf numFmtId="38" fontId="105" fillId="56" borderId="10" xfId="0" applyNumberFormat="1" applyFont="1" applyFill="1" applyBorder="1"/>
    <xf numFmtId="38" fontId="86" fillId="59" borderId="0" xfId="0" applyNumberFormat="1" applyFont="1" applyFill="1"/>
    <xf numFmtId="38" fontId="92" fillId="56" borderId="10" xfId="0" applyNumberFormat="1" applyFont="1" applyFill="1" applyBorder="1" applyAlignment="1">
      <alignment horizontal="center"/>
    </xf>
    <xf numFmtId="38" fontId="86" fillId="56" borderId="10" xfId="0" applyNumberFormat="1" applyFont="1" applyFill="1" applyBorder="1" applyAlignment="1" applyProtection="1">
      <alignment horizontal="center"/>
      <protection locked="0"/>
    </xf>
    <xf numFmtId="0" fontId="92" fillId="0" borderId="19" xfId="0" applyFont="1" applyBorder="1"/>
    <xf numFmtId="38" fontId="105" fillId="0" borderId="10" xfId="0" applyNumberFormat="1" applyFont="1" applyBorder="1" applyAlignment="1">
      <alignment horizontal="justify" vertical="top" wrapText="1"/>
    </xf>
    <xf numFmtId="38" fontId="105" fillId="0" borderId="10" xfId="0" applyNumberFormat="1" applyFont="1" applyBorder="1" applyAlignment="1">
      <alignment horizontal="center" vertical="top" wrapText="1"/>
    </xf>
    <xf numFmtId="38" fontId="96" fillId="0" borderId="10" xfId="0" applyNumberFormat="1" applyFont="1" applyBorder="1" applyAlignment="1">
      <alignment horizontal="left" vertical="center"/>
    </xf>
    <xf numFmtId="38" fontId="105" fillId="56" borderId="10" xfId="0" applyNumberFormat="1" applyFont="1" applyFill="1" applyBorder="1" applyAlignment="1">
      <alignment horizontal="center"/>
    </xf>
    <xf numFmtId="38" fontId="96" fillId="63" borderId="10" xfId="0" applyNumberFormat="1" applyFont="1" applyFill="1" applyBorder="1" applyAlignment="1">
      <alignment horizontal="center"/>
    </xf>
    <xf numFmtId="38" fontId="96" fillId="56" borderId="10" xfId="0" applyNumberFormat="1" applyFont="1" applyFill="1" applyBorder="1" applyAlignment="1">
      <alignment horizontal="center"/>
    </xf>
    <xf numFmtId="38" fontId="96" fillId="62" borderId="10" xfId="0" applyNumberFormat="1" applyFont="1" applyFill="1" applyBorder="1" applyAlignment="1">
      <alignment horizontal="center"/>
    </xf>
    <xf numFmtId="38" fontId="105" fillId="0" borderId="10" xfId="0" applyNumberFormat="1" applyFont="1" applyBorder="1" applyAlignment="1" applyProtection="1">
      <alignment horizontal="center"/>
      <protection locked="0"/>
    </xf>
    <xf numFmtId="38" fontId="105" fillId="0" borderId="22" xfId="0" applyNumberFormat="1" applyFont="1" applyBorder="1" applyAlignment="1">
      <alignment horizontal="right"/>
    </xf>
    <xf numFmtId="38" fontId="96" fillId="56" borderId="0" xfId="0" applyNumberFormat="1" applyFont="1" applyFill="1" applyAlignment="1">
      <alignment horizontal="right"/>
    </xf>
    <xf numFmtId="38" fontId="105" fillId="56" borderId="11" xfId="0" applyNumberFormat="1" applyFont="1" applyFill="1" applyBorder="1"/>
    <xf numFmtId="38" fontId="105" fillId="0" borderId="18" xfId="0" applyNumberFormat="1" applyFont="1" applyBorder="1" applyAlignment="1">
      <alignment horizontal="right"/>
    </xf>
    <xf numFmtId="38" fontId="96" fillId="0" borderId="22" xfId="0" applyNumberFormat="1" applyFont="1" applyBorder="1"/>
    <xf numFmtId="38" fontId="116" fillId="56" borderId="24" xfId="0" applyNumberFormat="1" applyFont="1" applyFill="1" applyBorder="1" applyAlignment="1">
      <alignment horizontal="right"/>
    </xf>
    <xf numFmtId="38" fontId="96" fillId="56" borderId="10" xfId="0" applyNumberFormat="1" applyFont="1" applyFill="1" applyBorder="1" applyAlignment="1">
      <alignment horizontal="center" vertical="center"/>
    </xf>
    <xf numFmtId="38" fontId="105" fillId="56" borderId="10" xfId="0" applyNumberFormat="1" applyFont="1" applyFill="1" applyBorder="1" applyAlignment="1">
      <alignment horizontal="center" vertical="top" wrapText="1"/>
    </xf>
    <xf numFmtId="38" fontId="96" fillId="56" borderId="10" xfId="0" applyNumberFormat="1" applyFont="1" applyFill="1" applyBorder="1" applyAlignment="1">
      <alignment horizontal="left" vertical="center"/>
    </xf>
    <xf numFmtId="38" fontId="96" fillId="56" borderId="11" xfId="0" applyNumberFormat="1" applyFont="1" applyFill="1" applyBorder="1"/>
    <xf numFmtId="38" fontId="105" fillId="0" borderId="10" xfId="0" applyNumberFormat="1" applyFont="1" applyBorder="1" applyAlignment="1">
      <alignment horizontal="center" vertical="top"/>
    </xf>
    <xf numFmtId="38" fontId="96" fillId="0" borderId="10" xfId="0" applyNumberFormat="1" applyFont="1" applyBorder="1" applyAlignment="1">
      <alignment horizontal="right" wrapText="1"/>
    </xf>
    <xf numFmtId="38" fontId="115" fillId="0" borderId="32" xfId="0" applyNumberFormat="1" applyFont="1" applyBorder="1" applyAlignment="1">
      <alignment horizontal="center" vertical="center" wrapText="1"/>
    </xf>
    <xf numFmtId="38" fontId="115" fillId="0" borderId="26" xfId="0" applyNumberFormat="1" applyFont="1" applyBorder="1" applyAlignment="1">
      <alignment horizontal="center" vertical="center" wrapText="1"/>
    </xf>
    <xf numFmtId="38" fontId="96" fillId="56" borderId="10" xfId="0" applyNumberFormat="1" applyFont="1" applyFill="1" applyBorder="1" applyAlignment="1">
      <alignment horizontal="right" vertical="center"/>
    </xf>
    <xf numFmtId="38" fontId="96" fillId="56" borderId="10" xfId="0" applyNumberFormat="1" applyFont="1" applyFill="1" applyBorder="1" applyAlignment="1">
      <alignment horizontal="right" vertical="top" wrapText="1"/>
    </xf>
    <xf numFmtId="38" fontId="96" fillId="56" borderId="10" xfId="0" applyNumberFormat="1" applyFont="1" applyFill="1" applyBorder="1" applyAlignment="1">
      <alignment horizontal="right" vertical="top"/>
    </xf>
    <xf numFmtId="38" fontId="105" fillId="0" borderId="10" xfId="0" applyNumberFormat="1" applyFont="1" applyBorder="1" applyAlignment="1">
      <alignment horizontal="right" vertical="center"/>
    </xf>
    <xf numFmtId="38" fontId="105" fillId="0" borderId="10" xfId="0" applyNumberFormat="1" applyFont="1" applyBorder="1" applyAlignment="1">
      <alignment horizontal="left" vertical="center"/>
    </xf>
    <xf numFmtId="38" fontId="96" fillId="0" borderId="10" xfId="0" applyNumberFormat="1" applyFont="1" applyBorder="1" applyAlignment="1" applyProtection="1">
      <alignment horizontal="right" vertical="top" wrapText="1"/>
      <protection locked="0"/>
    </xf>
    <xf numFmtId="38" fontId="96" fillId="56" borderId="10" xfId="0" applyNumberFormat="1" applyFont="1" applyFill="1" applyBorder="1" applyAlignment="1">
      <alignment horizontal="center" vertical="top"/>
    </xf>
    <xf numFmtId="38" fontId="96" fillId="56" borderId="10" xfId="0" applyNumberFormat="1" applyFont="1" applyFill="1" applyBorder="1" applyAlignment="1">
      <alignment horizontal="left"/>
    </xf>
    <xf numFmtId="38" fontId="105" fillId="0" borderId="10" xfId="0" applyNumberFormat="1" applyFont="1" applyBorder="1" applyAlignment="1">
      <alignment horizontal="left" vertical="top" wrapText="1"/>
    </xf>
    <xf numFmtId="38" fontId="88" fillId="0" borderId="10" xfId="0" applyNumberFormat="1" applyFont="1" applyBorder="1" applyAlignment="1">
      <alignment horizontal="center" vertical="top"/>
    </xf>
    <xf numFmtId="38" fontId="96" fillId="0" borderId="10" xfId="0" applyNumberFormat="1" applyFont="1" applyBorder="1" applyAlignment="1">
      <alignment horizontal="center" vertical="top"/>
    </xf>
    <xf numFmtId="38" fontId="105" fillId="0" borderId="10" xfId="0" applyNumberFormat="1" applyFont="1" applyBorder="1" applyAlignment="1">
      <alignment horizontal="center" vertical="center"/>
    </xf>
    <xf numFmtId="38" fontId="105" fillId="0" borderId="10" xfId="0" applyNumberFormat="1" applyFont="1" applyBorder="1" applyAlignment="1">
      <alignment horizontal="center" wrapText="1"/>
    </xf>
    <xf numFmtId="38" fontId="96" fillId="0" borderId="10" xfId="0" applyNumberFormat="1" applyFont="1" applyBorder="1" applyAlignment="1">
      <alignment horizontal="left"/>
    </xf>
    <xf numFmtId="38" fontId="96" fillId="0" borderId="10" xfId="0" applyNumberFormat="1" applyFont="1" applyBorder="1" applyAlignment="1">
      <alignment horizontal="left" wrapText="1"/>
    </xf>
    <xf numFmtId="38" fontId="90" fillId="56" borderId="10" xfId="0" applyNumberFormat="1" applyFont="1" applyFill="1" applyBorder="1"/>
    <xf numFmtId="38" fontId="89" fillId="0" borderId="10" xfId="0" applyNumberFormat="1" applyFont="1" applyBorder="1" applyAlignment="1" applyProtection="1">
      <alignment horizontal="center"/>
      <protection locked="0"/>
    </xf>
    <xf numFmtId="38" fontId="89" fillId="0" borderId="10" xfId="0" applyNumberFormat="1" applyFont="1" applyBorder="1" applyAlignment="1">
      <alignment horizontal="right" wrapText="1"/>
    </xf>
    <xf numFmtId="38" fontId="89" fillId="0" borderId="10" xfId="0" applyNumberFormat="1" applyFont="1" applyBorder="1" applyAlignment="1">
      <alignment horizontal="left" wrapText="1"/>
    </xf>
    <xf numFmtId="38" fontId="90" fillId="0" borderId="10" xfId="0" applyNumberFormat="1" applyFont="1" applyBorder="1" applyAlignment="1">
      <alignment horizontal="left" wrapText="1"/>
    </xf>
    <xf numFmtId="165" fontId="89" fillId="0" borderId="10" xfId="0" applyNumberFormat="1" applyFont="1" applyBorder="1" applyAlignment="1">
      <alignment wrapText="1"/>
    </xf>
    <xf numFmtId="38" fontId="90" fillId="0" borderId="10" xfId="0" applyNumberFormat="1" applyFont="1" applyBorder="1"/>
    <xf numFmtId="38" fontId="90" fillId="0" borderId="10" xfId="0" applyNumberFormat="1" applyFont="1" applyBorder="1" applyAlignment="1">
      <alignment horizontal="left"/>
    </xf>
    <xf numFmtId="38" fontId="90" fillId="56" borderId="10" xfId="0" applyNumberFormat="1" applyFont="1" applyFill="1" applyBorder="1" applyAlignment="1">
      <alignment horizontal="left" wrapText="1"/>
    </xf>
    <xf numFmtId="38" fontId="105" fillId="0" borderId="10" xfId="0" applyNumberFormat="1" applyFont="1" applyBorder="1" applyAlignment="1">
      <alignment horizontal="right" wrapText="1"/>
    </xf>
    <xf numFmtId="38" fontId="86" fillId="56" borderId="10" xfId="0" applyNumberFormat="1" applyFont="1" applyFill="1" applyBorder="1" applyAlignment="1" applyProtection="1">
      <alignment horizontal="right"/>
      <protection locked="0"/>
    </xf>
    <xf numFmtId="0" fontId="106" fillId="0" borderId="0" xfId="134" applyFont="1"/>
    <xf numFmtId="0" fontId="89" fillId="0" borderId="0" xfId="134" applyFont="1"/>
    <xf numFmtId="38" fontId="88" fillId="0" borderId="0" xfId="0" applyNumberFormat="1" applyFont="1" applyAlignment="1">
      <alignment vertical="top"/>
    </xf>
    <xf numFmtId="0" fontId="92" fillId="0" borderId="0" xfId="134" applyFont="1"/>
    <xf numFmtId="0" fontId="90" fillId="0" borderId="0" xfId="134" applyFont="1"/>
    <xf numFmtId="38" fontId="90" fillId="0" borderId="10" xfId="0" applyNumberFormat="1" applyFont="1" applyBorder="1" applyAlignment="1">
      <alignment horizontal="justify" vertical="top"/>
    </xf>
    <xf numFmtId="38" fontId="88" fillId="0" borderId="0" xfId="0" applyNumberFormat="1" applyFont="1" applyAlignment="1">
      <alignment horizontal="justify" vertical="top"/>
    </xf>
    <xf numFmtId="38" fontId="89" fillId="0" borderId="10" xfId="134" applyNumberFormat="1" applyFont="1" applyBorder="1" applyAlignment="1">
      <alignment horizontal="left" wrapText="1"/>
    </xf>
    <xf numFmtId="0" fontId="89" fillId="0" borderId="10" xfId="134" applyFont="1" applyBorder="1"/>
    <xf numFmtId="0" fontId="89" fillId="56" borderId="10" xfId="134" applyFont="1" applyFill="1" applyBorder="1"/>
    <xf numFmtId="0" fontId="89" fillId="56" borderId="10" xfId="134" applyFont="1" applyFill="1" applyBorder="1" applyAlignment="1">
      <alignment horizontal="center"/>
    </xf>
    <xf numFmtId="0" fontId="91" fillId="56" borderId="10" xfId="134" applyFont="1" applyFill="1" applyBorder="1" applyAlignment="1">
      <alignment horizontal="center"/>
    </xf>
    <xf numFmtId="0" fontId="91" fillId="56" borderId="10" xfId="134" applyFont="1" applyFill="1" applyBorder="1"/>
    <xf numFmtId="0" fontId="91" fillId="0" borderId="10" xfId="134" applyFont="1" applyBorder="1"/>
    <xf numFmtId="38" fontId="91" fillId="0" borderId="10" xfId="134" applyNumberFormat="1" applyFont="1" applyBorder="1" applyAlignment="1">
      <alignment horizontal="center"/>
    </xf>
    <xf numFmtId="38" fontId="105" fillId="56" borderId="10" xfId="0" applyNumberFormat="1" applyFont="1" applyFill="1" applyBorder="1" applyAlignment="1" applyProtection="1">
      <alignment horizontal="center"/>
      <protection locked="0"/>
    </xf>
    <xf numFmtId="0" fontId="92" fillId="0" borderId="0" xfId="0" applyFont="1" applyAlignment="1">
      <alignment horizontal="center"/>
    </xf>
    <xf numFmtId="40" fontId="88" fillId="0" borderId="0" xfId="0" applyNumberFormat="1" applyFont="1" applyAlignment="1">
      <alignment horizontal="right"/>
    </xf>
    <xf numFmtId="40" fontId="90" fillId="0" borderId="0" xfId="0" applyNumberFormat="1" applyFont="1" applyAlignment="1">
      <alignment horizontal="right" wrapText="1"/>
    </xf>
    <xf numFmtId="40" fontId="90" fillId="61" borderId="0" xfId="0" applyNumberFormat="1" applyFont="1" applyFill="1" applyAlignment="1">
      <alignment horizontal="center" vertical="top" wrapText="1"/>
    </xf>
    <xf numFmtId="38" fontId="94" fillId="0" borderId="0" xfId="0" applyNumberFormat="1" applyFont="1" applyAlignment="1">
      <alignment horizontal="right"/>
    </xf>
    <xf numFmtId="38" fontId="94" fillId="0" borderId="0" xfId="0" applyNumberFormat="1" applyFont="1" applyAlignment="1">
      <alignment horizontal="center"/>
    </xf>
    <xf numFmtId="38" fontId="88" fillId="64" borderId="10" xfId="0" applyNumberFormat="1" applyFont="1" applyFill="1" applyBorder="1" applyAlignment="1">
      <alignment horizontal="center"/>
    </xf>
    <xf numFmtId="38" fontId="106" fillId="55" borderId="0" xfId="0" applyNumberFormat="1" applyFont="1" applyFill="1" applyAlignment="1">
      <alignment horizontal="center"/>
    </xf>
    <xf numFmtId="38" fontId="88" fillId="55" borderId="0" xfId="0" applyNumberFormat="1" applyFont="1" applyFill="1" applyAlignment="1">
      <alignment horizontal="center"/>
    </xf>
    <xf numFmtId="38" fontId="88" fillId="0" borderId="14" xfId="0" applyNumberFormat="1" applyFont="1" applyBorder="1" applyAlignment="1">
      <alignment horizontal="right" vertical="center" wrapText="1"/>
    </xf>
    <xf numFmtId="38" fontId="88" fillId="0" borderId="15" xfId="0" applyNumberFormat="1" applyFont="1" applyBorder="1" applyAlignment="1">
      <alignment horizontal="right" vertical="center" wrapText="1"/>
    </xf>
    <xf numFmtId="38" fontId="88" fillId="0" borderId="0" xfId="0" applyNumberFormat="1" applyFont="1" applyAlignment="1">
      <alignment horizontal="right" vertical="center" wrapText="1"/>
    </xf>
    <xf numFmtId="38" fontId="88" fillId="0" borderId="0" xfId="0" applyNumberFormat="1" applyFont="1" applyAlignment="1" applyProtection="1">
      <alignment horizontal="center" vertical="center"/>
      <protection locked="0"/>
    </xf>
    <xf numFmtId="38" fontId="90" fillId="56" borderId="0" xfId="0" applyNumberFormat="1" applyFont="1" applyFill="1" applyAlignment="1" applyProtection="1">
      <alignment horizontal="center"/>
      <protection locked="0"/>
    </xf>
    <xf numFmtId="38" fontId="88" fillId="0" borderId="0" xfId="0" applyNumberFormat="1" applyFont="1" applyProtection="1">
      <protection locked="0"/>
    </xf>
    <xf numFmtId="165" fontId="86" fillId="0" borderId="0" xfId="0" applyNumberFormat="1" applyFont="1" applyAlignment="1" applyProtection="1">
      <alignment horizontal="center"/>
      <protection locked="0"/>
    </xf>
    <xf numFmtId="38" fontId="105" fillId="0" borderId="0" xfId="0" applyNumberFormat="1" applyFont="1" applyAlignment="1">
      <alignment horizontal="center"/>
    </xf>
    <xf numFmtId="38" fontId="96" fillId="0" borderId="0" xfId="0" applyNumberFormat="1" applyFont="1" applyAlignment="1">
      <alignment horizontal="center"/>
    </xf>
    <xf numFmtId="0" fontId="99" fillId="60" borderId="15" xfId="0" applyFont="1" applyFill="1" applyBorder="1" applyAlignment="1">
      <alignment horizontal="center"/>
    </xf>
    <xf numFmtId="0" fontId="100" fillId="0" borderId="10" xfId="0" applyFont="1" applyBorder="1" applyAlignment="1">
      <alignment horizontal="center"/>
    </xf>
    <xf numFmtId="38" fontId="96" fillId="56" borderId="10" xfId="0" applyNumberFormat="1" applyFont="1" applyFill="1" applyBorder="1" applyAlignment="1">
      <alignment horizontal="center" vertical="top" wrapText="1"/>
    </xf>
    <xf numFmtId="38" fontId="7" fillId="0" borderId="10" xfId="0" applyNumberFormat="1" applyFont="1" applyBorder="1"/>
    <xf numFmtId="38" fontId="95" fillId="65" borderId="10" xfId="0" applyNumberFormat="1" applyFont="1" applyFill="1" applyBorder="1" applyAlignment="1">
      <alignment horizontal="center"/>
    </xf>
    <xf numFmtId="38" fontId="44" fillId="0" borderId="10" xfId="0" applyNumberFormat="1" applyFont="1" applyBorder="1"/>
    <xf numFmtId="0" fontId="92" fillId="0" borderId="18" xfId="0" applyFont="1" applyBorder="1"/>
    <xf numFmtId="167" fontId="89" fillId="0" borderId="0" xfId="0" applyNumberFormat="1" applyFont="1" applyAlignment="1" applyProtection="1">
      <alignment horizontal="justify" vertical="top" wrapText="1"/>
      <protection locked="0"/>
    </xf>
    <xf numFmtId="0" fontId="100" fillId="0" borderId="10" xfId="0" applyFont="1" applyBorder="1" applyAlignment="1">
      <alignment horizontal="center" vertical="center" wrapText="1"/>
    </xf>
    <xf numFmtId="38" fontId="105" fillId="0" borderId="0" xfId="0" applyNumberFormat="1" applyFont="1" applyAlignment="1">
      <alignment horizontal="center" vertical="top" wrapText="1"/>
    </xf>
    <xf numFmtId="38" fontId="100" fillId="0" borderId="10" xfId="0" applyNumberFormat="1" applyFont="1" applyBorder="1" applyAlignment="1">
      <alignment horizontal="center"/>
    </xf>
    <xf numFmtId="38" fontId="96" fillId="66" borderId="10" xfId="0" applyNumberFormat="1" applyFont="1" applyFill="1" applyBorder="1" applyAlignment="1">
      <alignment horizontal="center"/>
    </xf>
    <xf numFmtId="38" fontId="105" fillId="66" borderId="10" xfId="0" applyNumberFormat="1" applyFont="1" applyFill="1" applyBorder="1" applyAlignment="1">
      <alignment horizontal="center"/>
    </xf>
    <xf numFmtId="38" fontId="88" fillId="58" borderId="10" xfId="0" applyNumberFormat="1" applyFont="1" applyFill="1" applyBorder="1" applyAlignment="1">
      <alignment horizontal="center" vertical="top" wrapText="1"/>
    </xf>
    <xf numFmtId="38" fontId="88" fillId="60" borderId="10" xfId="0" applyNumberFormat="1" applyFont="1" applyFill="1" applyBorder="1" applyAlignment="1">
      <alignment horizontal="center" vertical="top" wrapText="1"/>
    </xf>
    <xf numFmtId="38" fontId="90" fillId="68" borderId="10" xfId="0" applyNumberFormat="1" applyFont="1" applyFill="1" applyBorder="1" applyAlignment="1">
      <alignment horizontal="center"/>
    </xf>
    <xf numFmtId="38" fontId="89" fillId="68" borderId="10" xfId="0" applyNumberFormat="1" applyFont="1" applyFill="1" applyBorder="1" applyAlignment="1">
      <alignment horizontal="center"/>
    </xf>
    <xf numFmtId="38" fontId="105" fillId="69" borderId="10" xfId="0" applyNumberFormat="1" applyFont="1" applyFill="1" applyBorder="1" applyAlignment="1">
      <alignment horizontal="right"/>
    </xf>
    <xf numFmtId="38" fontId="96" fillId="69" borderId="10" xfId="0" applyNumberFormat="1" applyFont="1" applyFill="1" applyBorder="1" applyAlignment="1">
      <alignment horizontal="right"/>
    </xf>
    <xf numFmtId="38" fontId="90" fillId="69" borderId="10" xfId="0" applyNumberFormat="1" applyFont="1" applyFill="1" applyBorder="1" applyAlignment="1">
      <alignment horizontal="center"/>
    </xf>
    <xf numFmtId="38" fontId="90" fillId="69" borderId="10" xfId="0" applyNumberFormat="1" applyFont="1" applyFill="1" applyBorder="1"/>
    <xf numFmtId="38" fontId="90" fillId="55" borderId="10" xfId="0" applyNumberFormat="1" applyFont="1" applyFill="1" applyBorder="1" applyAlignment="1" applyProtection="1">
      <alignment horizontal="center"/>
      <protection locked="0"/>
    </xf>
    <xf numFmtId="38" fontId="90" fillId="69" borderId="10" xfId="0" applyNumberFormat="1" applyFont="1" applyFill="1" applyBorder="1" applyAlignment="1">
      <alignment horizontal="left"/>
    </xf>
    <xf numFmtId="38" fontId="105" fillId="69" borderId="10" xfId="0" applyNumberFormat="1" applyFont="1" applyFill="1" applyBorder="1" applyAlignment="1">
      <alignment horizontal="left"/>
    </xf>
    <xf numFmtId="38" fontId="89" fillId="58" borderId="10" xfId="0" applyNumberFormat="1" applyFont="1" applyFill="1" applyBorder="1"/>
    <xf numFmtId="38" fontId="88" fillId="58" borderId="10" xfId="0" applyNumberFormat="1" applyFont="1" applyFill="1" applyBorder="1" applyAlignment="1">
      <alignment horizontal="center" vertical="center" wrapText="1"/>
    </xf>
    <xf numFmtId="38" fontId="88" fillId="60" borderId="10" xfId="0" applyNumberFormat="1" applyFont="1" applyFill="1" applyBorder="1" applyAlignment="1">
      <alignment horizontal="center" vertical="center" wrapText="1"/>
    </xf>
    <xf numFmtId="38" fontId="90" fillId="0" borderId="10" xfId="0" applyNumberFormat="1" applyFont="1" applyBorder="1" applyAlignment="1">
      <alignment horizontal="center" wrapText="1"/>
    </xf>
    <xf numFmtId="38" fontId="86" fillId="70" borderId="10" xfId="0" applyNumberFormat="1" applyFont="1" applyFill="1" applyBorder="1" applyAlignment="1">
      <alignment horizontal="center"/>
    </xf>
    <xf numFmtId="38" fontId="88" fillId="70" borderId="10" xfId="0" applyNumberFormat="1" applyFont="1" applyFill="1" applyBorder="1"/>
    <xf numFmtId="38" fontId="90" fillId="70" borderId="10" xfId="0" applyNumberFormat="1" applyFont="1" applyFill="1" applyBorder="1" applyAlignment="1">
      <alignment horizontal="center" wrapText="1"/>
    </xf>
    <xf numFmtId="38" fontId="96" fillId="0" borderId="10" xfId="0" applyNumberFormat="1" applyFont="1" applyBorder="1" applyAlignment="1" applyProtection="1">
      <alignment horizontal="center" vertical="top" wrapText="1"/>
      <protection locked="0"/>
    </xf>
    <xf numFmtId="38" fontId="96" fillId="67" borderId="10" xfId="0" applyNumberFormat="1" applyFont="1" applyFill="1" applyBorder="1" applyAlignment="1" applyProtection="1">
      <alignment horizontal="center" vertical="top" wrapText="1"/>
      <protection locked="0"/>
    </xf>
    <xf numFmtId="165" fontId="86" fillId="72" borderId="10" xfId="0" applyNumberFormat="1" applyFont="1" applyFill="1" applyBorder="1" applyAlignment="1" applyProtection="1">
      <alignment horizontal="center"/>
      <protection locked="0"/>
    </xf>
    <xf numFmtId="38" fontId="96" fillId="59" borderId="10" xfId="0" applyNumberFormat="1" applyFont="1" applyFill="1" applyBorder="1" applyAlignment="1">
      <alignment horizontal="center" vertical="top"/>
    </xf>
    <xf numFmtId="38" fontId="96" fillId="59" borderId="10" xfId="0" applyNumberFormat="1" applyFont="1" applyFill="1" applyBorder="1" applyAlignment="1" applyProtection="1">
      <alignment horizontal="center" vertical="top" wrapText="1"/>
      <protection locked="0"/>
    </xf>
    <xf numFmtId="38" fontId="96" fillId="59" borderId="10" xfId="0" applyNumberFormat="1" applyFont="1" applyFill="1" applyBorder="1" applyAlignment="1">
      <alignment horizontal="right" vertical="top" wrapText="1"/>
    </xf>
    <xf numFmtId="38" fontId="96" fillId="59" borderId="10" xfId="0" applyNumberFormat="1" applyFont="1" applyFill="1" applyBorder="1" applyAlignment="1">
      <alignment horizontal="right" vertical="top"/>
    </xf>
    <xf numFmtId="38" fontId="96" fillId="59" borderId="10" xfId="0" applyNumberFormat="1" applyFont="1" applyFill="1" applyBorder="1" applyAlignment="1">
      <alignment horizontal="center" vertical="top" wrapText="1"/>
    </xf>
    <xf numFmtId="165" fontId="88" fillId="0" borderId="0" xfId="0" applyNumberFormat="1" applyFont="1" applyAlignment="1" applyProtection="1">
      <alignment horizontal="right"/>
      <protection locked="0"/>
    </xf>
    <xf numFmtId="165" fontId="88" fillId="0" borderId="0" xfId="0" applyNumberFormat="1" applyFont="1" applyAlignment="1" applyProtection="1">
      <alignment horizontal="right" wrapText="1"/>
      <protection locked="0"/>
    </xf>
    <xf numFmtId="165" fontId="86" fillId="0" borderId="0" xfId="0" applyNumberFormat="1" applyFont="1" applyAlignment="1" applyProtection="1">
      <alignment horizontal="left" wrapText="1"/>
      <protection locked="0"/>
    </xf>
    <xf numFmtId="38" fontId="86" fillId="0" borderId="0" xfId="0" applyNumberFormat="1" applyFont="1" applyAlignment="1" applyProtection="1">
      <alignment horizontal="left" wrapText="1"/>
      <protection locked="0"/>
    </xf>
    <xf numFmtId="165" fontId="108" fillId="0" borderId="10" xfId="0" applyNumberFormat="1" applyFont="1" applyBorder="1" applyAlignment="1" applyProtection="1">
      <alignment horizontal="right"/>
      <protection locked="0"/>
    </xf>
    <xf numFmtId="165" fontId="90" fillId="0" borderId="10" xfId="0" applyNumberFormat="1" applyFont="1" applyBorder="1" applyAlignment="1" applyProtection="1">
      <alignment horizontal="right"/>
      <protection locked="0"/>
    </xf>
    <xf numFmtId="165" fontId="107" fillId="0" borderId="10" xfId="0" applyNumberFormat="1" applyFont="1" applyBorder="1" applyAlignment="1" applyProtection="1">
      <alignment horizontal="right"/>
      <protection locked="0"/>
    </xf>
    <xf numFmtId="38" fontId="91" fillId="0" borderId="0" xfId="0" applyNumberFormat="1" applyFont="1" applyProtection="1">
      <protection locked="0"/>
    </xf>
    <xf numFmtId="38" fontId="91" fillId="0" borderId="11" xfId="0" applyNumberFormat="1" applyFont="1" applyBorder="1" applyProtection="1">
      <protection locked="0"/>
    </xf>
    <xf numFmtId="38" fontId="92" fillId="0" borderId="0" xfId="0" applyNumberFormat="1" applyFont="1" applyAlignment="1" applyProtection="1">
      <alignment horizontal="center"/>
      <protection locked="0"/>
    </xf>
    <xf numFmtId="38" fontId="88" fillId="0" borderId="17" xfId="0" applyNumberFormat="1" applyFont="1" applyBorder="1" applyAlignment="1" applyProtection="1">
      <alignment horizontal="center" vertical="center"/>
      <protection locked="0"/>
    </xf>
    <xf numFmtId="165" fontId="96" fillId="72" borderId="10" xfId="0" applyNumberFormat="1" applyFont="1" applyFill="1" applyBorder="1" applyAlignment="1" applyProtection="1">
      <alignment horizontal="center"/>
      <protection locked="0"/>
    </xf>
    <xf numFmtId="165" fontId="96" fillId="72" borderId="10" xfId="0" applyNumberFormat="1" applyFont="1" applyFill="1" applyBorder="1" applyAlignment="1" applyProtection="1">
      <alignment horizontal="justify" wrapText="1"/>
      <protection locked="0"/>
    </xf>
    <xf numFmtId="165" fontId="86" fillId="0" borderId="10" xfId="0" applyNumberFormat="1" applyFont="1" applyBorder="1" applyAlignment="1" applyProtection="1">
      <alignment horizontal="left" wrapText="1"/>
      <protection locked="0"/>
    </xf>
    <xf numFmtId="165" fontId="86" fillId="0" borderId="11" xfId="0" applyNumberFormat="1" applyFont="1" applyBorder="1" applyAlignment="1" applyProtection="1">
      <alignment horizontal="left" wrapText="1"/>
      <protection locked="0"/>
    </xf>
    <xf numFmtId="165" fontId="86" fillId="0" borderId="0" xfId="0" applyNumberFormat="1" applyFont="1" applyAlignment="1" applyProtection="1">
      <alignment wrapText="1"/>
      <protection locked="0"/>
    </xf>
    <xf numFmtId="38" fontId="90" fillId="0" borderId="0" xfId="0" applyNumberFormat="1" applyFont="1" applyAlignment="1">
      <alignment horizontal="center"/>
    </xf>
    <xf numFmtId="165" fontId="90" fillId="0" borderId="10" xfId="0" applyNumberFormat="1" applyFont="1" applyBorder="1" applyAlignment="1">
      <alignment horizontal="center" wrapText="1"/>
    </xf>
    <xf numFmtId="165" fontId="107" fillId="0" borderId="10" xfId="0" applyNumberFormat="1" applyFont="1" applyBorder="1" applyAlignment="1">
      <alignment horizontal="center" wrapText="1"/>
    </xf>
    <xf numFmtId="38" fontId="90" fillId="70" borderId="10" xfId="0" applyNumberFormat="1" applyFont="1" applyFill="1" applyBorder="1" applyAlignment="1" applyProtection="1">
      <alignment horizontal="center" wrapText="1"/>
      <protection locked="0"/>
    </xf>
    <xf numFmtId="38" fontId="90" fillId="0" borderId="10" xfId="0" applyNumberFormat="1" applyFont="1" applyBorder="1" applyAlignment="1" applyProtection="1">
      <alignment horizontal="center" vertical="top" wrapText="1"/>
      <protection locked="0"/>
    </xf>
    <xf numFmtId="38" fontId="96" fillId="67" borderId="10" xfId="0" applyNumberFormat="1" applyFont="1" applyFill="1" applyBorder="1" applyAlignment="1">
      <alignment horizontal="center" vertical="top" wrapText="1"/>
    </xf>
    <xf numFmtId="165" fontId="86" fillId="0" borderId="10" xfId="0" applyNumberFormat="1" applyFont="1" applyBorder="1" applyAlignment="1" applyProtection="1">
      <alignment vertical="top" wrapText="1"/>
      <protection locked="0"/>
    </xf>
    <xf numFmtId="165" fontId="86" fillId="0" borderId="10" xfId="0" applyNumberFormat="1" applyFont="1" applyBorder="1" applyAlignment="1" applyProtection="1">
      <alignment vertical="top"/>
      <protection locked="0"/>
    </xf>
    <xf numFmtId="165" fontId="96" fillId="58" borderId="10" xfId="0" applyNumberFormat="1" applyFont="1" applyFill="1" applyBorder="1" applyAlignment="1" applyProtection="1">
      <alignment horizontal="right" vertical="top"/>
      <protection locked="0"/>
    </xf>
    <xf numFmtId="165" fontId="88" fillId="72" borderId="10" xfId="0" applyNumberFormat="1" applyFont="1" applyFill="1" applyBorder="1" applyAlignment="1" applyProtection="1">
      <alignment horizontal="justify" vertical="top" wrapText="1"/>
      <protection locked="0"/>
    </xf>
    <xf numFmtId="165" fontId="86" fillId="0" borderId="10" xfId="0" applyNumberFormat="1" applyFont="1" applyBorder="1" applyAlignment="1" applyProtection="1">
      <alignment horizontal="left" vertical="top"/>
      <protection locked="0"/>
    </xf>
    <xf numFmtId="165" fontId="90" fillId="0" borderId="10" xfId="0" applyNumberFormat="1" applyFont="1" applyBorder="1" applyAlignment="1" applyProtection="1">
      <alignment vertical="top"/>
      <protection locked="0"/>
    </xf>
    <xf numFmtId="165" fontId="105" fillId="0" borderId="10" xfId="0" applyNumberFormat="1" applyFont="1" applyBorder="1" applyAlignment="1" applyProtection="1">
      <alignment horizontal="left" vertical="top" wrapText="1"/>
      <protection locked="0"/>
    </xf>
    <xf numFmtId="165" fontId="96" fillId="58" borderId="10" xfId="0" applyNumberFormat="1" applyFont="1" applyFill="1" applyBorder="1" applyAlignment="1" applyProtection="1">
      <alignment horizontal="right" vertical="top" wrapText="1"/>
      <protection locked="0"/>
    </xf>
    <xf numFmtId="38" fontId="88" fillId="57" borderId="10" xfId="0" applyNumberFormat="1" applyFont="1" applyFill="1" applyBorder="1" applyAlignment="1" applyProtection="1">
      <alignment horizontal="center" vertical="top"/>
      <protection locked="0"/>
    </xf>
    <xf numFmtId="165" fontId="90" fillId="0" borderId="10" xfId="0" applyNumberFormat="1" applyFont="1" applyBorder="1" applyAlignment="1" applyProtection="1">
      <alignment horizontal="right" wrapText="1"/>
      <protection hidden="1"/>
    </xf>
    <xf numFmtId="165" fontId="86" fillId="0" borderId="10" xfId="0" applyNumberFormat="1" applyFont="1" applyBorder="1" applyAlignment="1" applyProtection="1">
      <alignment horizontal="right" wrapText="1"/>
      <protection locked="0"/>
    </xf>
    <xf numFmtId="165" fontId="86" fillId="0" borderId="22" xfId="0" applyNumberFormat="1" applyFont="1" applyBorder="1" applyAlignment="1" applyProtection="1">
      <alignment horizontal="left" wrapText="1"/>
      <protection locked="0"/>
    </xf>
    <xf numFmtId="38" fontId="86" fillId="0" borderId="10" xfId="0" applyNumberFormat="1" applyFont="1" applyBorder="1" applyAlignment="1" applyProtection="1">
      <alignment horizontal="right" wrapText="1"/>
      <protection locked="0"/>
    </xf>
    <xf numFmtId="165" fontId="86" fillId="72" borderId="10" xfId="0" applyNumberFormat="1" applyFont="1" applyFill="1" applyBorder="1" applyAlignment="1" applyProtection="1">
      <alignment horizontal="center" vertical="top"/>
      <protection locked="0"/>
    </xf>
    <xf numFmtId="165" fontId="105" fillId="0" borderId="10" xfId="0" applyNumberFormat="1" applyFont="1" applyBorder="1" applyAlignment="1" applyProtection="1">
      <alignment horizontal="center" vertical="top" wrapText="1"/>
      <protection locked="0"/>
    </xf>
    <xf numFmtId="165" fontId="86" fillId="0" borderId="10" xfId="0" applyNumberFormat="1" applyFont="1" applyBorder="1" applyAlignment="1" applyProtection="1">
      <alignment horizontal="center" vertical="top"/>
      <protection locked="0"/>
    </xf>
    <xf numFmtId="165" fontId="86" fillId="56" borderId="10" xfId="0" applyNumberFormat="1" applyFont="1" applyFill="1" applyBorder="1" applyAlignment="1">
      <alignment horizontal="center" vertical="top"/>
    </xf>
    <xf numFmtId="165" fontId="96" fillId="58" borderId="10" xfId="0" applyNumberFormat="1" applyFont="1" applyFill="1" applyBorder="1" applyAlignment="1" applyProtection="1">
      <alignment horizontal="center" vertical="top" wrapText="1"/>
      <protection locked="0"/>
    </xf>
    <xf numFmtId="165" fontId="88" fillId="58" borderId="10" xfId="0" applyNumberFormat="1" applyFont="1" applyFill="1" applyBorder="1" applyAlignment="1" applyProtection="1">
      <alignment horizontal="center" vertical="top"/>
      <protection locked="0"/>
    </xf>
    <xf numFmtId="165" fontId="88" fillId="72" borderId="10" xfId="0" applyNumberFormat="1" applyFont="1" applyFill="1" applyBorder="1" applyAlignment="1" applyProtection="1">
      <alignment horizontal="center" vertical="top"/>
      <protection locked="0"/>
    </xf>
    <xf numFmtId="165" fontId="86" fillId="72" borderId="10" xfId="0" applyNumberFormat="1" applyFont="1" applyFill="1" applyBorder="1" applyAlignment="1">
      <alignment horizontal="center" vertical="top"/>
    </xf>
    <xf numFmtId="165" fontId="86" fillId="0" borderId="10" xfId="0" applyNumberFormat="1" applyFont="1" applyBorder="1" applyAlignment="1" applyProtection="1">
      <alignment horizontal="center" vertical="top" wrapText="1"/>
      <protection locked="0"/>
    </xf>
    <xf numFmtId="165" fontId="86" fillId="0" borderId="10" xfId="0" applyNumberFormat="1" applyFont="1" applyBorder="1" applyAlignment="1">
      <alignment horizontal="center" vertical="top"/>
    </xf>
    <xf numFmtId="165" fontId="96" fillId="58" borderId="10" xfId="0" applyNumberFormat="1" applyFont="1" applyFill="1" applyBorder="1" applyAlignment="1" applyProtection="1">
      <alignment horizontal="center" vertical="top"/>
      <protection locked="0"/>
    </xf>
    <xf numFmtId="165" fontId="96" fillId="58" borderId="10" xfId="0" applyNumberFormat="1" applyFont="1" applyFill="1" applyBorder="1" applyAlignment="1">
      <alignment horizontal="center" vertical="top"/>
    </xf>
    <xf numFmtId="165" fontId="86" fillId="74" borderId="10" xfId="0" applyNumberFormat="1" applyFont="1" applyFill="1" applyBorder="1" applyAlignment="1">
      <alignment horizontal="center" vertical="top"/>
    </xf>
    <xf numFmtId="165" fontId="89" fillId="0" borderId="10" xfId="0" applyNumberFormat="1" applyFont="1" applyBorder="1" applyAlignment="1" applyProtection="1">
      <alignment horizontal="center" vertical="top"/>
      <protection locked="0"/>
    </xf>
    <xf numFmtId="165" fontId="89" fillId="0" borderId="10" xfId="0" applyNumberFormat="1" applyFont="1" applyBorder="1" applyAlignment="1">
      <alignment horizontal="center" vertical="top"/>
    </xf>
    <xf numFmtId="165" fontId="108" fillId="0" borderId="10" xfId="0" applyNumberFormat="1" applyFont="1" applyBorder="1" applyAlignment="1" applyProtection="1">
      <alignment vertical="top" wrapText="1"/>
      <protection locked="0"/>
    </xf>
    <xf numFmtId="165" fontId="90" fillId="0" borderId="10" xfId="0" applyNumberFormat="1" applyFont="1" applyBorder="1" applyAlignment="1" applyProtection="1">
      <alignment horizontal="center" vertical="top" wrapText="1"/>
      <protection locked="0"/>
    </xf>
    <xf numFmtId="165" fontId="90" fillId="0" borderId="10" xfId="0" applyNumberFormat="1" applyFont="1" applyBorder="1" applyAlignment="1" applyProtection="1">
      <alignment horizontal="center" vertical="top"/>
      <protection locked="0"/>
    </xf>
    <xf numFmtId="165" fontId="88" fillId="0" borderId="10" xfId="0" applyNumberFormat="1" applyFont="1" applyBorder="1" applyAlignment="1">
      <alignment horizontal="center" vertical="top"/>
    </xf>
    <xf numFmtId="165" fontId="86" fillId="72" borderId="10" xfId="0" applyNumberFormat="1" applyFont="1" applyFill="1" applyBorder="1" applyAlignment="1" applyProtection="1">
      <alignment horizontal="right" vertical="top"/>
      <protection locked="0"/>
    </xf>
    <xf numFmtId="165" fontId="88" fillId="0" borderId="10" xfId="0" applyNumberFormat="1" applyFont="1" applyBorder="1" applyAlignment="1" applyProtection="1">
      <alignment horizontal="center" vertical="top"/>
      <protection hidden="1"/>
    </xf>
    <xf numFmtId="165" fontId="88" fillId="58" borderId="10" xfId="0" applyNumberFormat="1" applyFont="1" applyFill="1" applyBorder="1" applyAlignment="1" applyProtection="1">
      <alignment horizontal="center" vertical="top"/>
      <protection hidden="1"/>
    </xf>
    <xf numFmtId="165" fontId="86" fillId="72" borderId="10" xfId="0" applyNumberFormat="1" applyFont="1" applyFill="1" applyBorder="1" applyAlignment="1" applyProtection="1">
      <alignment horizontal="center" vertical="top"/>
      <protection hidden="1"/>
    </xf>
    <xf numFmtId="165" fontId="96" fillId="58" borderId="10" xfId="0" applyNumberFormat="1" applyFont="1" applyFill="1" applyBorder="1" applyAlignment="1" applyProtection="1">
      <alignment horizontal="center" vertical="top"/>
      <protection hidden="1"/>
    </xf>
    <xf numFmtId="165" fontId="90" fillId="0" borderId="10" xfId="0" applyNumberFormat="1" applyFont="1" applyBorder="1" applyAlignment="1" applyProtection="1">
      <alignment horizontal="center" vertical="top"/>
      <protection hidden="1"/>
    </xf>
    <xf numFmtId="38" fontId="88" fillId="57" borderId="10" xfId="0" applyNumberFormat="1" applyFont="1" applyFill="1" applyBorder="1" applyAlignment="1" applyProtection="1">
      <alignment horizontal="center" vertical="top"/>
      <protection hidden="1"/>
    </xf>
    <xf numFmtId="165" fontId="90" fillId="0" borderId="10" xfId="0" applyNumberFormat="1" applyFont="1" applyBorder="1" applyAlignment="1" applyProtection="1">
      <alignment horizontal="center" wrapText="1"/>
      <protection hidden="1"/>
    </xf>
    <xf numFmtId="165" fontId="107" fillId="0" borderId="10" xfId="0" applyNumberFormat="1" applyFont="1" applyBorder="1" applyAlignment="1" applyProtection="1">
      <alignment horizontal="center" wrapText="1"/>
      <protection hidden="1"/>
    </xf>
    <xf numFmtId="165" fontId="88" fillId="58" borderId="10" xfId="0" applyNumberFormat="1" applyFont="1" applyFill="1" applyBorder="1" applyAlignment="1">
      <alignment horizontal="center" vertical="top"/>
    </xf>
    <xf numFmtId="165" fontId="88" fillId="74" borderId="10" xfId="0" applyNumberFormat="1" applyFont="1" applyFill="1" applyBorder="1" applyAlignment="1">
      <alignment horizontal="center" vertical="top"/>
    </xf>
    <xf numFmtId="165" fontId="88" fillId="72" borderId="10" xfId="0" applyNumberFormat="1" applyFont="1" applyFill="1" applyBorder="1" applyAlignment="1">
      <alignment horizontal="center" vertical="top"/>
    </xf>
    <xf numFmtId="165" fontId="90" fillId="0" borderId="10" xfId="0" applyNumberFormat="1" applyFont="1" applyBorder="1" applyAlignment="1">
      <alignment horizontal="center"/>
    </xf>
    <xf numFmtId="165" fontId="89" fillId="0" borderId="10" xfId="235" applyNumberFormat="1" applyFont="1" applyBorder="1" applyAlignment="1">
      <alignment horizontal="center" vertical="top"/>
    </xf>
    <xf numFmtId="165" fontId="89" fillId="0" borderId="10" xfId="235" applyNumberFormat="1" applyFont="1" applyBorder="1" applyAlignment="1">
      <alignment horizontal="left" vertical="top" wrapText="1"/>
    </xf>
    <xf numFmtId="165" fontId="92" fillId="0" borderId="10" xfId="235" applyNumberFormat="1" applyFont="1" applyBorder="1" applyAlignment="1">
      <alignment vertical="top"/>
    </xf>
    <xf numFmtId="165" fontId="89" fillId="0" borderId="10" xfId="235" applyNumberFormat="1" applyFont="1" applyBorder="1" applyAlignment="1">
      <alignment vertical="top"/>
    </xf>
    <xf numFmtId="165" fontId="92" fillId="73" borderId="10" xfId="235" applyNumberFormat="1" applyFont="1" applyFill="1" applyBorder="1" applyAlignment="1">
      <alignment vertical="top"/>
    </xf>
    <xf numFmtId="38" fontId="105" fillId="0" borderId="0" xfId="0" applyNumberFormat="1" applyFont="1"/>
    <xf numFmtId="38" fontId="96" fillId="0" borderId="0" xfId="0" applyNumberFormat="1" applyFont="1"/>
    <xf numFmtId="38" fontId="105" fillId="0" borderId="0" xfId="0" applyNumberFormat="1" applyFont="1" applyAlignment="1">
      <alignment horizontal="left"/>
    </xf>
    <xf numFmtId="38" fontId="105" fillId="0" borderId="0" xfId="0" applyNumberFormat="1" applyFont="1" applyAlignment="1">
      <alignment horizontal="left" wrapText="1"/>
    </xf>
    <xf numFmtId="38" fontId="105" fillId="0" borderId="0" xfId="0" applyNumberFormat="1" applyFont="1" applyAlignment="1">
      <alignment wrapText="1"/>
    </xf>
    <xf numFmtId="165" fontId="105" fillId="0" borderId="0" xfId="0" applyNumberFormat="1" applyFont="1" applyAlignment="1">
      <alignment wrapText="1"/>
    </xf>
    <xf numFmtId="38" fontId="96" fillId="0" borderId="10" xfId="0" applyNumberFormat="1" applyFont="1" applyBorder="1" applyAlignment="1">
      <alignment horizontal="left" vertical="top"/>
    </xf>
    <xf numFmtId="38" fontId="96" fillId="0" borderId="10" xfId="0" applyNumberFormat="1" applyFont="1" applyBorder="1" applyAlignment="1">
      <alignment horizontal="left" vertical="top" wrapText="1"/>
    </xf>
    <xf numFmtId="38" fontId="105" fillId="0" borderId="10" xfId="0" applyNumberFormat="1" applyFont="1" applyBorder="1" applyAlignment="1">
      <alignment horizontal="left" vertical="top"/>
    </xf>
    <xf numFmtId="38" fontId="89" fillId="0" borderId="10" xfId="0" applyNumberFormat="1" applyFont="1" applyBorder="1" applyAlignment="1" applyProtection="1">
      <alignment horizontal="right"/>
      <protection locked="0"/>
    </xf>
    <xf numFmtId="165" fontId="86" fillId="56" borderId="10" xfId="0" applyNumberFormat="1" applyFont="1" applyFill="1" applyBorder="1" applyAlignment="1" applyProtection="1">
      <alignment horizontal="center" vertical="top"/>
      <protection locked="0"/>
    </xf>
    <xf numFmtId="165" fontId="86" fillId="74" borderId="10" xfId="0" applyNumberFormat="1" applyFont="1" applyFill="1" applyBorder="1" applyAlignment="1" applyProtection="1">
      <alignment horizontal="center" vertical="top"/>
      <protection locked="0"/>
    </xf>
    <xf numFmtId="165" fontId="89" fillId="56" borderId="10" xfId="0" applyNumberFormat="1" applyFont="1" applyFill="1" applyBorder="1" applyAlignment="1" applyProtection="1">
      <alignment horizontal="center" vertical="top"/>
      <protection locked="0"/>
    </xf>
    <xf numFmtId="165" fontId="86" fillId="71" borderId="10" xfId="0" applyNumberFormat="1" applyFont="1" applyFill="1" applyBorder="1" applyAlignment="1" applyProtection="1">
      <alignment horizontal="center" vertical="top"/>
      <protection locked="0"/>
    </xf>
    <xf numFmtId="38" fontId="89" fillId="0" borderId="10" xfId="0" applyNumberFormat="1" applyFont="1" applyBorder="1" applyAlignment="1">
      <alignment horizontal="justify" vertical="top" wrapText="1"/>
    </xf>
    <xf numFmtId="38" fontId="89" fillId="0" borderId="10" xfId="0" applyNumberFormat="1" applyFont="1" applyBorder="1" applyAlignment="1">
      <alignment horizontal="justify" vertical="top"/>
    </xf>
    <xf numFmtId="165" fontId="90" fillId="0" borderId="10" xfId="235" applyNumberFormat="1" applyFont="1" applyBorder="1" applyAlignment="1">
      <alignment horizontal="left" wrapText="1"/>
    </xf>
    <xf numFmtId="165" fontId="89" fillId="0" borderId="10" xfId="235" applyNumberFormat="1" applyFont="1" applyBorder="1" applyAlignment="1">
      <alignment horizontal="left"/>
    </xf>
    <xf numFmtId="0" fontId="89" fillId="0" borderId="10" xfId="235" applyFont="1" applyBorder="1" applyAlignment="1">
      <alignment horizontal="left" wrapText="1"/>
    </xf>
    <xf numFmtId="0" fontId="103" fillId="55" borderId="0" xfId="134" applyFont="1" applyFill="1" applyAlignment="1" applyProtection="1">
      <alignment horizontal="center"/>
      <protection locked="0"/>
    </xf>
    <xf numFmtId="38" fontId="95" fillId="0" borderId="19" xfId="0" applyNumberFormat="1" applyFont="1" applyBorder="1" applyAlignment="1">
      <alignment horizontal="center"/>
    </xf>
    <xf numFmtId="38" fontId="95" fillId="0" borderId="20" xfId="0" applyNumberFormat="1" applyFont="1" applyBorder="1" applyAlignment="1">
      <alignment horizontal="center"/>
    </xf>
    <xf numFmtId="38" fontId="95" fillId="0" borderId="10" xfId="0" applyNumberFormat="1" applyFont="1" applyBorder="1" applyAlignment="1">
      <alignment horizontal="center" vertical="center"/>
    </xf>
    <xf numFmtId="38" fontId="96" fillId="62" borderId="12" xfId="0" applyNumberFormat="1" applyFont="1" applyFill="1" applyBorder="1"/>
    <xf numFmtId="165" fontId="94" fillId="55" borderId="0" xfId="0" applyNumberFormat="1" applyFont="1" applyFill="1" applyAlignment="1">
      <alignment horizontal="justify" vertical="top"/>
    </xf>
    <xf numFmtId="0" fontId="103" fillId="55" borderId="16" xfId="134" applyFont="1" applyFill="1" applyBorder="1" applyAlignment="1" applyProtection="1">
      <alignment horizontal="center"/>
      <protection locked="0"/>
    </xf>
    <xf numFmtId="0" fontId="102" fillId="55" borderId="21" xfId="134" applyFont="1" applyFill="1" applyBorder="1" applyAlignment="1" applyProtection="1">
      <alignment horizontal="center"/>
      <protection locked="0"/>
    </xf>
    <xf numFmtId="165" fontId="105" fillId="0" borderId="0" xfId="134" applyNumberFormat="1" applyFont="1"/>
    <xf numFmtId="165" fontId="105" fillId="0" borderId="20" xfId="134" applyNumberFormat="1" applyFont="1" applyBorder="1"/>
    <xf numFmtId="165" fontId="105" fillId="0" borderId="17" xfId="134" applyNumberFormat="1" applyFont="1" applyBorder="1"/>
    <xf numFmtId="165" fontId="88" fillId="0" borderId="10" xfId="134" applyNumberFormat="1" applyFont="1" applyBorder="1" applyAlignment="1">
      <alignment horizontal="center" vertical="center"/>
    </xf>
    <xf numFmtId="165" fontId="88" fillId="0" borderId="10" xfId="134" applyNumberFormat="1" applyFont="1" applyBorder="1" applyAlignment="1">
      <alignment horizontal="left" vertical="center"/>
    </xf>
    <xf numFmtId="165" fontId="86" fillId="0" borderId="0" xfId="134" applyNumberFormat="1" applyFont="1"/>
    <xf numFmtId="165" fontId="88" fillId="0" borderId="10" xfId="0" applyNumberFormat="1" applyFont="1" applyBorder="1" applyAlignment="1">
      <alignment horizontal="left" vertical="center"/>
    </xf>
    <xf numFmtId="165" fontId="87" fillId="0" borderId="0" xfId="0" applyNumberFormat="1" applyFont="1" applyAlignment="1">
      <alignment horizontal="center"/>
    </xf>
    <xf numFmtId="165" fontId="126" fillId="0" borderId="0" xfId="0" applyNumberFormat="1" applyFont="1" applyAlignment="1">
      <alignment horizontal="right"/>
    </xf>
    <xf numFmtId="165" fontId="126" fillId="0" borderId="0" xfId="0" applyNumberFormat="1" applyFont="1"/>
    <xf numFmtId="165" fontId="127" fillId="0" borderId="0" xfId="0" applyNumberFormat="1" applyFont="1"/>
    <xf numFmtId="165" fontId="109" fillId="0" borderId="0" xfId="0" applyNumberFormat="1" applyFont="1"/>
    <xf numFmtId="165" fontId="86" fillId="0" borderId="0" xfId="0" applyNumberFormat="1" applyFont="1" applyAlignment="1">
      <alignment horizontal="center"/>
    </xf>
    <xf numFmtId="165" fontId="88" fillId="0" borderId="10" xfId="135" applyNumberFormat="1" applyFont="1" applyBorder="1" applyAlignment="1">
      <alignment horizontal="left" vertical="center" wrapText="1"/>
    </xf>
    <xf numFmtId="165" fontId="126" fillId="0" borderId="0" xfId="0" applyNumberFormat="1" applyFont="1" applyAlignment="1">
      <alignment horizontal="center"/>
    </xf>
    <xf numFmtId="165" fontId="88" fillId="0" borderId="10" xfId="134" applyNumberFormat="1" applyFont="1" applyBorder="1"/>
    <xf numFmtId="165" fontId="86" fillId="0" borderId="0" xfId="134" applyNumberFormat="1" applyFont="1" applyAlignment="1">
      <alignment horizontal="center" vertical="center"/>
    </xf>
    <xf numFmtId="165" fontId="86" fillId="0" borderId="0" xfId="134" applyNumberFormat="1" applyFont="1" applyAlignment="1">
      <alignment horizontal="justify" vertical="center"/>
    </xf>
    <xf numFmtId="165" fontId="86" fillId="0" borderId="21" xfId="134" applyNumberFormat="1" applyFont="1" applyBorder="1" applyAlignment="1">
      <alignment horizontal="justify" vertical="center"/>
    </xf>
    <xf numFmtId="165" fontId="86" fillId="0" borderId="0" xfId="134" applyNumberFormat="1" applyFont="1" applyAlignment="1">
      <alignment horizontal="center"/>
    </xf>
    <xf numFmtId="165" fontId="105" fillId="0" borderId="0" xfId="134" applyNumberFormat="1" applyFont="1" applyAlignment="1">
      <alignment horizontal="center"/>
    </xf>
    <xf numFmtId="0" fontId="92" fillId="0" borderId="0" xfId="0" applyFont="1" applyAlignment="1" applyProtection="1">
      <alignment horizontal="center"/>
      <protection locked="0"/>
    </xf>
    <xf numFmtId="165" fontId="128" fillId="0" borderId="17" xfId="0" applyNumberFormat="1" applyFont="1" applyBorder="1" applyAlignment="1">
      <alignment horizontal="center" vertical="center"/>
    </xf>
    <xf numFmtId="165" fontId="128" fillId="0" borderId="10" xfId="0" applyNumberFormat="1" applyFont="1" applyBorder="1" applyAlignment="1">
      <alignment horizontal="center" vertical="center"/>
    </xf>
    <xf numFmtId="165" fontId="129" fillId="0" borderId="13" xfId="0" applyNumberFormat="1" applyFont="1" applyBorder="1" applyAlignment="1">
      <alignment vertical="center"/>
    </xf>
    <xf numFmtId="165" fontId="129" fillId="0" borderId="10" xfId="0" applyNumberFormat="1" applyFont="1" applyBorder="1" applyAlignment="1">
      <alignment horizontal="left" vertical="center"/>
    </xf>
    <xf numFmtId="165" fontId="96" fillId="0" borderId="10" xfId="0" applyNumberFormat="1" applyFont="1" applyBorder="1" applyAlignment="1">
      <alignment horizontal="center"/>
    </xf>
    <xf numFmtId="165" fontId="130" fillId="0" borderId="13" xfId="0" applyNumberFormat="1" applyFont="1" applyBorder="1" applyAlignment="1">
      <alignment horizontal="left" indent="2"/>
    </xf>
    <xf numFmtId="165" fontId="130" fillId="0" borderId="10" xfId="0" applyNumberFormat="1" applyFont="1" applyBorder="1" applyAlignment="1">
      <alignment horizontal="left" indent="2"/>
    </xf>
    <xf numFmtId="165" fontId="129" fillId="0" borderId="10" xfId="0" applyNumberFormat="1" applyFont="1" applyBorder="1" applyAlignment="1">
      <alignment horizontal="left" indent="2"/>
    </xf>
    <xf numFmtId="165" fontId="96" fillId="0" borderId="10" xfId="0" applyNumberFormat="1" applyFont="1" applyBorder="1" applyAlignment="1">
      <alignment horizontal="right"/>
    </xf>
    <xf numFmtId="165" fontId="130" fillId="0" borderId="13" xfId="0" applyNumberFormat="1" applyFont="1" applyBorder="1" applyAlignment="1">
      <alignment horizontal="left" indent="5"/>
    </xf>
    <xf numFmtId="40" fontId="96" fillId="0" borderId="10" xfId="0" applyNumberFormat="1" applyFont="1" applyBorder="1" applyAlignment="1">
      <alignment horizontal="center"/>
    </xf>
    <xf numFmtId="40" fontId="96" fillId="56" borderId="10" xfId="0" applyNumberFormat="1" applyFont="1" applyFill="1" applyBorder="1" applyAlignment="1">
      <alignment horizontal="center"/>
    </xf>
    <xf numFmtId="40" fontId="96" fillId="0" borderId="0" xfId="0" applyNumberFormat="1" applyFont="1" applyAlignment="1">
      <alignment horizontal="center"/>
    </xf>
    <xf numFmtId="165" fontId="88" fillId="0" borderId="0" xfId="0" applyNumberFormat="1" applyFont="1" applyAlignment="1">
      <alignment wrapText="1"/>
    </xf>
    <xf numFmtId="165" fontId="88" fillId="0" borderId="0" xfId="0" applyNumberFormat="1" applyFont="1"/>
    <xf numFmtId="38" fontId="94" fillId="0" borderId="17" xfId="0" applyNumberFormat="1" applyFont="1" applyBorder="1" applyAlignment="1">
      <alignment horizontal="center"/>
    </xf>
    <xf numFmtId="38" fontId="86" fillId="0" borderId="18" xfId="0" applyNumberFormat="1" applyFont="1" applyBorder="1"/>
    <xf numFmtId="38" fontId="86" fillId="0" borderId="19" xfId="0" applyNumberFormat="1" applyFont="1" applyBorder="1" applyAlignment="1">
      <alignment horizontal="center"/>
    </xf>
    <xf numFmtId="38" fontId="86" fillId="0" borderId="16" xfId="0" applyNumberFormat="1" applyFont="1" applyBorder="1"/>
    <xf numFmtId="38" fontId="86" fillId="0" borderId="21" xfId="0" applyNumberFormat="1" applyFont="1" applyBorder="1"/>
    <xf numFmtId="38" fontId="96" fillId="0" borderId="10" xfId="0" applyNumberFormat="1" applyFont="1" applyBorder="1" applyAlignment="1">
      <alignment vertical="center"/>
    </xf>
    <xf numFmtId="38" fontId="88" fillId="0" borderId="11" xfId="0" applyNumberFormat="1" applyFont="1" applyBorder="1"/>
    <xf numFmtId="38" fontId="96" fillId="0" borderId="13" xfId="0" applyNumberFormat="1" applyFont="1" applyBorder="1" applyAlignment="1">
      <alignment vertical="center"/>
    </xf>
    <xf numFmtId="38" fontId="96" fillId="0" borderId="13" xfId="0" applyNumberFormat="1" applyFont="1" applyBorder="1" applyAlignment="1">
      <alignment horizontal="center" vertical="top" wrapText="1"/>
    </xf>
    <xf numFmtId="38" fontId="105" fillId="0" borderId="13" xfId="0" applyNumberFormat="1" applyFont="1" applyBorder="1" applyAlignment="1">
      <alignment horizontal="justify" vertical="top" wrapText="1"/>
    </xf>
    <xf numFmtId="38" fontId="86" fillId="0" borderId="11" xfId="0" applyNumberFormat="1" applyFont="1" applyBorder="1"/>
    <xf numFmtId="38" fontId="95" fillId="0" borderId="10" xfId="0" applyNumberFormat="1" applyFont="1" applyBorder="1" applyAlignment="1">
      <alignment vertical="center"/>
    </xf>
    <xf numFmtId="38" fontId="94" fillId="0" borderId="10" xfId="0" applyNumberFormat="1" applyFont="1" applyBorder="1" applyAlignment="1">
      <alignment horizontal="center" vertical="top" wrapText="1"/>
    </xf>
    <xf numFmtId="38" fontId="94" fillId="0" borderId="0" xfId="0" applyNumberFormat="1" applyFont="1"/>
    <xf numFmtId="38" fontId="94" fillId="0" borderId="22" xfId="0" applyNumberFormat="1" applyFont="1" applyBorder="1"/>
    <xf numFmtId="38" fontId="94" fillId="56" borderId="10" xfId="0" applyNumberFormat="1" applyFont="1" applyFill="1" applyBorder="1" applyAlignment="1">
      <alignment horizontal="center"/>
    </xf>
    <xf numFmtId="38" fontId="95" fillId="0" borderId="22" xfId="0" applyNumberFormat="1" applyFont="1" applyBorder="1"/>
    <xf numFmtId="38" fontId="94" fillId="66" borderId="10" xfId="0" applyNumberFormat="1" applyFont="1" applyFill="1" applyBorder="1" applyAlignment="1">
      <alignment horizontal="center"/>
    </xf>
    <xf numFmtId="38" fontId="95" fillId="62" borderId="22" xfId="0" applyNumberFormat="1" applyFont="1" applyFill="1" applyBorder="1"/>
    <xf numFmtId="38" fontId="94" fillId="62" borderId="10" xfId="0" applyNumberFormat="1" applyFont="1" applyFill="1" applyBorder="1" applyAlignment="1">
      <alignment horizontal="center"/>
    </xf>
    <xf numFmtId="38" fontId="95" fillId="66" borderId="10" xfId="0" applyNumberFormat="1" applyFont="1" applyFill="1" applyBorder="1" applyAlignment="1">
      <alignment horizontal="center"/>
    </xf>
    <xf numFmtId="38" fontId="94" fillId="0" borderId="10" xfId="0" applyNumberFormat="1" applyFont="1" applyBorder="1" applyAlignment="1">
      <alignment horizontal="justify" vertical="top" wrapText="1"/>
    </xf>
    <xf numFmtId="38" fontId="95" fillId="0" borderId="10" xfId="0" applyNumberFormat="1" applyFont="1" applyBorder="1" applyAlignment="1">
      <alignment horizontal="left" vertical="center"/>
    </xf>
    <xf numFmtId="38" fontId="95" fillId="56" borderId="10" xfId="0" applyNumberFormat="1" applyFont="1" applyFill="1" applyBorder="1"/>
    <xf numFmtId="38" fontId="94" fillId="63" borderId="10" xfId="0" applyNumberFormat="1" applyFont="1" applyFill="1" applyBorder="1" applyAlignment="1">
      <alignment horizontal="center"/>
    </xf>
    <xf numFmtId="38" fontId="95" fillId="63" borderId="10" xfId="0" applyNumberFormat="1" applyFont="1" applyFill="1" applyBorder="1" applyAlignment="1">
      <alignment horizontal="center"/>
    </xf>
    <xf numFmtId="38" fontId="95" fillId="62" borderId="10" xfId="0" applyNumberFormat="1" applyFont="1" applyFill="1" applyBorder="1"/>
    <xf numFmtId="38" fontId="95" fillId="62" borderId="10" xfId="0" applyNumberFormat="1" applyFont="1" applyFill="1" applyBorder="1" applyAlignment="1">
      <alignment horizontal="center"/>
    </xf>
    <xf numFmtId="38" fontId="96" fillId="56" borderId="10" xfId="0" applyNumberFormat="1" applyFont="1" applyFill="1" applyBorder="1" applyAlignment="1">
      <alignment vertical="center"/>
    </xf>
    <xf numFmtId="38" fontId="105" fillId="0" borderId="0" xfId="0" applyNumberFormat="1" applyFont="1" applyAlignment="1">
      <alignment horizontal="justify" vertical="top" wrapText="1"/>
    </xf>
    <xf numFmtId="38" fontId="105" fillId="0" borderId="10" xfId="0" applyNumberFormat="1" applyFont="1" applyBorder="1" applyAlignment="1">
      <alignment horizontal="center" vertical="center" wrapText="1"/>
    </xf>
    <xf numFmtId="38" fontId="94" fillId="56" borderId="10" xfId="0" applyNumberFormat="1" applyFont="1" applyFill="1" applyBorder="1" applyAlignment="1" applyProtection="1">
      <alignment horizontal="right"/>
      <protection locked="0"/>
    </xf>
    <xf numFmtId="38" fontId="95" fillId="0" borderId="10" xfId="0" applyNumberFormat="1" applyFont="1" applyBorder="1" applyAlignment="1" applyProtection="1">
      <alignment horizontal="right"/>
      <protection locked="0"/>
    </xf>
    <xf numFmtId="38" fontId="94" fillId="64" borderId="10" xfId="0" applyNumberFormat="1" applyFont="1" applyFill="1" applyBorder="1" applyAlignment="1">
      <alignment horizontal="center"/>
    </xf>
    <xf numFmtId="38" fontId="95" fillId="56" borderId="10" xfId="0" applyNumberFormat="1" applyFont="1" applyFill="1" applyBorder="1" applyAlignment="1" applyProtection="1">
      <alignment horizontal="right"/>
      <protection locked="0"/>
    </xf>
    <xf numFmtId="38" fontId="106" fillId="0" borderId="0" xfId="0" applyNumberFormat="1" applyFont="1" applyAlignment="1" applyProtection="1">
      <alignment horizontal="center"/>
      <protection locked="0"/>
    </xf>
    <xf numFmtId="0" fontId="89" fillId="0" borderId="10" xfId="134" applyFont="1" applyBorder="1" applyProtection="1">
      <protection locked="0"/>
    </xf>
    <xf numFmtId="0" fontId="89" fillId="0" borderId="10" xfId="134" applyFont="1" applyBorder="1" applyAlignment="1" applyProtection="1">
      <alignment textRotation="90"/>
      <protection locked="0"/>
    </xf>
    <xf numFmtId="0" fontId="89" fillId="0" borderId="13" xfId="134" applyFont="1" applyBorder="1" applyAlignment="1" applyProtection="1">
      <alignment horizontal="center"/>
      <protection locked="0"/>
    </xf>
    <xf numFmtId="0" fontId="120" fillId="0" borderId="0" xfId="134" applyFont="1" applyAlignment="1" applyProtection="1">
      <alignment horizontal="center" vertical="center"/>
      <protection locked="0"/>
    </xf>
    <xf numFmtId="0" fontId="120" fillId="0" borderId="0" xfId="134" applyFont="1" applyAlignment="1" applyProtection="1">
      <alignment horizontal="center"/>
      <protection locked="0"/>
    </xf>
    <xf numFmtId="0" fontId="89" fillId="0" borderId="0" xfId="134" applyFont="1" applyAlignment="1" applyProtection="1">
      <alignment horizontal="center"/>
      <protection locked="0"/>
    </xf>
    <xf numFmtId="1" fontId="89" fillId="0" borderId="10" xfId="134" applyNumberFormat="1" applyFont="1" applyBorder="1" applyAlignment="1" applyProtection="1">
      <alignment horizontal="center"/>
      <protection locked="0"/>
    </xf>
    <xf numFmtId="0" fontId="90" fillId="0" borderId="10" xfId="134" applyFont="1" applyBorder="1" applyProtection="1">
      <protection locked="0"/>
    </xf>
    <xf numFmtId="1" fontId="132" fillId="0" borderId="0" xfId="134" applyNumberFormat="1" applyFont="1" applyAlignment="1" applyProtection="1">
      <alignment horizontal="center"/>
      <protection locked="0"/>
    </xf>
    <xf numFmtId="0" fontId="100" fillId="0" borderId="0" xfId="0" applyFont="1" applyAlignment="1">
      <alignment horizontal="center"/>
    </xf>
    <xf numFmtId="0" fontId="89" fillId="0" borderId="10" xfId="134" applyFont="1" applyBorder="1" applyAlignment="1" applyProtection="1">
      <alignment horizontal="center"/>
      <protection locked="0"/>
    </xf>
    <xf numFmtId="38" fontId="88" fillId="0" borderId="17" xfId="0" applyNumberFormat="1" applyFont="1" applyBorder="1" applyAlignment="1" applyProtection="1">
      <alignment horizontal="center"/>
      <protection locked="0"/>
    </xf>
    <xf numFmtId="38" fontId="88" fillId="0" borderId="13" xfId="0" applyNumberFormat="1" applyFont="1" applyBorder="1" applyAlignment="1" applyProtection="1">
      <alignment horizontal="center"/>
      <protection locked="0"/>
    </xf>
    <xf numFmtId="0" fontId="100" fillId="0" borderId="22" xfId="0" applyFont="1" applyBorder="1" applyAlignment="1">
      <alignment horizontal="center"/>
    </xf>
    <xf numFmtId="0" fontId="100" fillId="0" borderId="12" xfId="0" applyFont="1" applyBorder="1" applyAlignment="1">
      <alignment horizontal="center"/>
    </xf>
    <xf numFmtId="0" fontId="92" fillId="0" borderId="10" xfId="0" applyFont="1" applyBorder="1"/>
    <xf numFmtId="38" fontId="86" fillId="57" borderId="10" xfId="0" applyNumberFormat="1" applyFont="1" applyFill="1" applyBorder="1" applyAlignment="1">
      <alignment horizontal="right"/>
    </xf>
    <xf numFmtId="38" fontId="88" fillId="57" borderId="10" xfId="0" applyNumberFormat="1" applyFont="1" applyFill="1" applyBorder="1" applyAlignment="1">
      <alignment horizontal="right"/>
    </xf>
    <xf numFmtId="38" fontId="107" fillId="57" borderId="10" xfId="0" applyNumberFormat="1" applyFont="1" applyFill="1" applyBorder="1" applyAlignment="1">
      <alignment horizontal="center"/>
    </xf>
    <xf numFmtId="38" fontId="107" fillId="56" borderId="10" xfId="0" applyNumberFormat="1" applyFont="1" applyFill="1" applyBorder="1" applyAlignment="1" applyProtection="1">
      <alignment horizontal="center"/>
      <protection locked="0"/>
    </xf>
    <xf numFmtId="0" fontId="92" fillId="0" borderId="0" xfId="0" applyFont="1" applyAlignment="1">
      <alignment horizontal="right"/>
    </xf>
    <xf numFmtId="0" fontId="100" fillId="0" borderId="22" xfId="0" applyFont="1" applyBorder="1" applyAlignment="1">
      <alignment horizontal="center" vertical="center" wrapText="1"/>
    </xf>
    <xf numFmtId="0" fontId="99" fillId="60" borderId="22" xfId="0" applyFont="1" applyFill="1" applyBorder="1" applyAlignment="1">
      <alignment horizontal="center"/>
    </xf>
    <xf numFmtId="0" fontId="100" fillId="58" borderId="22" xfId="0" applyFont="1" applyFill="1" applyBorder="1" applyAlignment="1">
      <alignment horizontal="center"/>
    </xf>
    <xf numFmtId="0" fontId="100" fillId="0" borderId="22" xfId="0" applyFont="1" applyBorder="1" applyAlignment="1" applyProtection="1">
      <alignment horizontal="center"/>
      <protection locked="0"/>
    </xf>
    <xf numFmtId="38" fontId="96" fillId="0" borderId="11" xfId="0" applyNumberFormat="1" applyFont="1" applyBorder="1"/>
    <xf numFmtId="38" fontId="96" fillId="0" borderId="14" xfId="0" applyNumberFormat="1" applyFont="1" applyBorder="1"/>
    <xf numFmtId="0" fontId="92" fillId="0" borderId="22" xfId="0" applyFont="1" applyBorder="1"/>
    <xf numFmtId="0" fontId="92" fillId="0" borderId="12" xfId="0" applyFont="1" applyBorder="1"/>
    <xf numFmtId="38" fontId="100" fillId="58" borderId="22" xfId="0" applyNumberFormat="1" applyFont="1" applyFill="1" applyBorder="1" applyAlignment="1">
      <alignment horizontal="center"/>
    </xf>
    <xf numFmtId="38" fontId="88" fillId="0" borderId="10" xfId="0" applyNumberFormat="1" applyFont="1" applyBorder="1" applyAlignment="1" applyProtection="1">
      <alignment horizontal="center" vertical="top" wrapText="1"/>
      <protection locked="0"/>
    </xf>
    <xf numFmtId="38" fontId="88" fillId="0" borderId="10" xfId="0" applyNumberFormat="1" applyFont="1" applyBorder="1" applyAlignment="1" applyProtection="1">
      <alignment horizontal="center" vertical="top"/>
      <protection locked="0"/>
    </xf>
    <xf numFmtId="165" fontId="86" fillId="75" borderId="10" xfId="0" applyNumberFormat="1" applyFont="1" applyFill="1" applyBorder="1" applyAlignment="1" applyProtection="1">
      <alignment vertical="top"/>
      <protection locked="0"/>
    </xf>
    <xf numFmtId="165" fontId="86" fillId="76" borderId="10" xfId="0" applyNumberFormat="1" applyFont="1" applyFill="1" applyBorder="1" applyAlignment="1" applyProtection="1">
      <alignment vertical="top"/>
      <protection locked="0"/>
    </xf>
    <xf numFmtId="165" fontId="95" fillId="55" borderId="0" xfId="0" applyNumberFormat="1" applyFont="1" applyFill="1"/>
    <xf numFmtId="165" fontId="110" fillId="0" borderId="10" xfId="0" applyNumberFormat="1" applyFont="1" applyBorder="1" applyAlignment="1">
      <alignment horizontal="center" vertical="top"/>
    </xf>
    <xf numFmtId="165" fontId="94" fillId="0" borderId="10" xfId="0" applyNumberFormat="1" applyFont="1" applyBorder="1" applyAlignment="1">
      <alignment horizontal="center" vertical="top"/>
    </xf>
    <xf numFmtId="0" fontId="91" fillId="0" borderId="0" xfId="0" applyFont="1" applyProtection="1">
      <protection locked="0"/>
    </xf>
    <xf numFmtId="165" fontId="96" fillId="72" borderId="10" xfId="0" applyNumberFormat="1" applyFont="1" applyFill="1" applyBorder="1" applyAlignment="1">
      <alignment horizontal="center" vertical="top"/>
    </xf>
    <xf numFmtId="165" fontId="96" fillId="72" borderId="10" xfId="0" applyNumberFormat="1" applyFont="1" applyFill="1" applyBorder="1" applyAlignment="1">
      <alignment horizontal="justify" vertical="top" wrapText="1"/>
    </xf>
    <xf numFmtId="165" fontId="105" fillId="0" borderId="10" xfId="0" applyNumberFormat="1" applyFont="1" applyBorder="1" applyAlignment="1">
      <alignment horizontal="center" vertical="top" wrapText="1"/>
    </xf>
    <xf numFmtId="165" fontId="105" fillId="0" borderId="10" xfId="0" applyNumberFormat="1" applyFont="1" applyBorder="1" applyAlignment="1">
      <alignment horizontal="left" vertical="top" wrapText="1"/>
    </xf>
    <xf numFmtId="165" fontId="96" fillId="58" borderId="10" xfId="0" applyNumberFormat="1" applyFont="1" applyFill="1" applyBorder="1" applyAlignment="1">
      <alignment horizontal="center" vertical="top" wrapText="1"/>
    </xf>
    <xf numFmtId="165" fontId="96" fillId="58" borderId="10" xfId="0" applyNumberFormat="1" applyFont="1" applyFill="1" applyBorder="1" applyAlignment="1">
      <alignment horizontal="right" vertical="top" wrapText="1"/>
    </xf>
    <xf numFmtId="165" fontId="88" fillId="72" borderId="10" xfId="0" applyNumberFormat="1" applyFont="1" applyFill="1" applyBorder="1" applyAlignment="1">
      <alignment horizontal="justify" vertical="top" wrapText="1"/>
    </xf>
    <xf numFmtId="165" fontId="86" fillId="0" borderId="10" xfId="0" applyNumberFormat="1" applyFont="1" applyBorder="1" applyAlignment="1">
      <alignment horizontal="center" vertical="top" wrapText="1"/>
    </xf>
    <xf numFmtId="165" fontId="86" fillId="0" borderId="10" xfId="0" applyNumberFormat="1" applyFont="1" applyBorder="1" applyAlignment="1">
      <alignment horizontal="left" vertical="top" wrapText="1"/>
    </xf>
    <xf numFmtId="165" fontId="86" fillId="56" borderId="10" xfId="0" applyNumberFormat="1" applyFont="1" applyFill="1" applyBorder="1" applyAlignment="1">
      <alignment horizontal="center" vertical="top" wrapText="1"/>
    </xf>
    <xf numFmtId="165" fontId="86" fillId="56" borderId="10" xfId="0" applyNumberFormat="1" applyFont="1" applyFill="1" applyBorder="1" applyAlignment="1">
      <alignment horizontal="left" vertical="top" wrapText="1"/>
    </xf>
    <xf numFmtId="165" fontId="86" fillId="0" borderId="10" xfId="0" applyNumberFormat="1" applyFont="1" applyBorder="1" applyAlignment="1">
      <alignment vertical="top" wrapText="1"/>
    </xf>
    <xf numFmtId="165" fontId="96" fillId="58" borderId="10" xfId="0" applyNumberFormat="1" applyFont="1" applyFill="1" applyBorder="1" applyAlignment="1">
      <alignment horizontal="right" vertical="top"/>
    </xf>
    <xf numFmtId="165" fontId="88" fillId="64" borderId="10" xfId="0" applyNumberFormat="1" applyFont="1" applyFill="1" applyBorder="1" applyAlignment="1">
      <alignment horizontal="left" vertical="top"/>
    </xf>
    <xf numFmtId="165" fontId="88" fillId="64" borderId="10" xfId="0" applyNumberFormat="1" applyFont="1" applyFill="1" applyBorder="1" applyAlignment="1">
      <alignment vertical="top" wrapText="1"/>
    </xf>
    <xf numFmtId="165" fontId="88" fillId="64" borderId="10" xfId="0" applyNumberFormat="1" applyFont="1" applyFill="1" applyBorder="1" applyAlignment="1">
      <alignment horizontal="left" vertical="top" wrapText="1"/>
    </xf>
    <xf numFmtId="38" fontId="86" fillId="0" borderId="10" xfId="0" applyNumberFormat="1" applyFont="1" applyBorder="1" applyAlignment="1">
      <alignment horizontal="left" vertical="top"/>
    </xf>
    <xf numFmtId="38" fontId="86" fillId="0" borderId="10" xfId="0" applyNumberFormat="1" applyFont="1" applyBorder="1" applyAlignment="1">
      <alignment horizontal="left" vertical="top" wrapText="1"/>
    </xf>
    <xf numFmtId="165" fontId="108" fillId="0" borderId="10" xfId="0" applyNumberFormat="1" applyFont="1" applyBorder="1" applyAlignment="1">
      <alignment wrapText="1"/>
    </xf>
    <xf numFmtId="165" fontId="86" fillId="0" borderId="22" xfId="0" applyNumberFormat="1" applyFont="1" applyBorder="1" applyAlignment="1">
      <alignment wrapText="1"/>
    </xf>
    <xf numFmtId="165" fontId="107" fillId="0" borderId="10" xfId="0" applyNumberFormat="1" applyFont="1" applyBorder="1" applyAlignment="1">
      <alignment horizontal="right"/>
    </xf>
    <xf numFmtId="165" fontId="86" fillId="0" borderId="10" xfId="0" applyNumberFormat="1" applyFont="1" applyBorder="1" applyAlignment="1">
      <alignment vertical="top"/>
    </xf>
    <xf numFmtId="165" fontId="105" fillId="58" borderId="10" xfId="0" applyNumberFormat="1" applyFont="1" applyFill="1" applyBorder="1" applyAlignment="1">
      <alignment horizontal="center" vertical="top"/>
    </xf>
    <xf numFmtId="165" fontId="108" fillId="0" borderId="10" xfId="0" applyNumberFormat="1" applyFont="1" applyBorder="1" applyAlignment="1">
      <alignment horizontal="right"/>
    </xf>
    <xf numFmtId="0" fontId="86" fillId="0" borderId="10" xfId="134" applyFont="1" applyBorder="1" applyAlignment="1" applyProtection="1">
      <alignment horizontal="center" vertical="center"/>
      <protection locked="0"/>
    </xf>
    <xf numFmtId="165" fontId="86" fillId="0" borderId="10" xfId="134" applyNumberFormat="1" applyFont="1" applyBorder="1" applyAlignment="1" applyProtection="1">
      <alignment horizontal="center" vertical="center"/>
      <protection locked="0"/>
    </xf>
    <xf numFmtId="165" fontId="86" fillId="0" borderId="10" xfId="134" quotePrefix="1" applyNumberFormat="1" applyFont="1" applyBorder="1" applyAlignment="1" applyProtection="1">
      <alignment horizontal="center" vertical="center"/>
      <protection locked="0"/>
    </xf>
    <xf numFmtId="0" fontId="87" fillId="0" borderId="10" xfId="0" applyFont="1" applyBorder="1" applyAlignment="1" applyProtection="1">
      <alignment horizontal="center"/>
      <protection locked="0"/>
    </xf>
    <xf numFmtId="165" fontId="86" fillId="77" borderId="10" xfId="0" applyNumberFormat="1" applyFont="1" applyFill="1" applyBorder="1" applyAlignment="1">
      <alignment horizontal="center" vertical="top"/>
    </xf>
    <xf numFmtId="38" fontId="95" fillId="78" borderId="10" xfId="0" applyNumberFormat="1" applyFont="1" applyFill="1" applyBorder="1" applyAlignment="1">
      <alignment horizontal="center"/>
    </xf>
    <xf numFmtId="38" fontId="88" fillId="55" borderId="10" xfId="0" applyNumberFormat="1" applyFont="1" applyFill="1" applyBorder="1" applyAlignment="1" applyProtection="1">
      <alignment horizontal="center"/>
      <protection locked="0"/>
    </xf>
    <xf numFmtId="38" fontId="88" fillId="0" borderId="10" xfId="0" applyNumberFormat="1" applyFont="1" applyBorder="1" applyAlignment="1" applyProtection="1">
      <alignment vertical="center" wrapText="1"/>
      <protection locked="0"/>
    </xf>
    <xf numFmtId="38" fontId="88" fillId="60" borderId="10" xfId="0" applyNumberFormat="1" applyFont="1" applyFill="1" applyBorder="1" applyProtection="1">
      <protection locked="0"/>
    </xf>
    <xf numFmtId="38" fontId="107" fillId="56" borderId="10" xfId="0" applyNumberFormat="1" applyFont="1" applyFill="1" applyBorder="1" applyAlignment="1" applyProtection="1">
      <alignment horizontal="center" wrapText="1"/>
      <protection locked="0"/>
    </xf>
    <xf numFmtId="38" fontId="88" fillId="79" borderId="10" xfId="0" applyNumberFormat="1" applyFont="1" applyFill="1" applyBorder="1" applyAlignment="1">
      <alignment horizontal="center"/>
    </xf>
    <xf numFmtId="38" fontId="88" fillId="79" borderId="10" xfId="0" applyNumberFormat="1" applyFont="1" applyFill="1" applyBorder="1" applyAlignment="1" applyProtection="1">
      <alignment horizontal="center"/>
      <protection locked="0"/>
    </xf>
    <xf numFmtId="165" fontId="89" fillId="0" borderId="10" xfId="235" quotePrefix="1" applyNumberFormat="1" applyFont="1" applyBorder="1" applyAlignment="1">
      <alignment wrapText="1"/>
    </xf>
    <xf numFmtId="0" fontId="89" fillId="0" borderId="10" xfId="134" applyFont="1" applyBorder="1" applyAlignment="1" applyProtection="1">
      <alignment horizontal="center" vertical="center"/>
      <protection locked="0"/>
    </xf>
    <xf numFmtId="0" fontId="89" fillId="0" borderId="10" xfId="134" applyFont="1" applyBorder="1" applyAlignment="1">
      <alignment horizontal="center" vertical="center"/>
    </xf>
    <xf numFmtId="38" fontId="89" fillId="0" borderId="10" xfId="134" applyNumberFormat="1" applyFont="1" applyBorder="1" applyAlignment="1">
      <alignment horizontal="left" vertical="center" wrapText="1"/>
    </xf>
    <xf numFmtId="0" fontId="89" fillId="0" borderId="10" xfId="134" applyFont="1" applyBorder="1" applyAlignment="1" applyProtection="1">
      <alignment vertical="center" wrapText="1"/>
      <protection locked="0"/>
    </xf>
    <xf numFmtId="0" fontId="89" fillId="0" borderId="10" xfId="134" applyFont="1" applyBorder="1" applyAlignment="1" applyProtection="1">
      <alignment horizontal="center" vertical="center" wrapText="1"/>
      <protection locked="0"/>
    </xf>
    <xf numFmtId="17" fontId="89" fillId="0" borderId="10" xfId="134" applyNumberFormat="1" applyFont="1" applyBorder="1" applyAlignment="1" applyProtection="1">
      <alignment vertical="center" wrapText="1"/>
      <protection locked="0"/>
    </xf>
    <xf numFmtId="0" fontId="89" fillId="0" borderId="0" xfId="134" applyFont="1" applyAlignment="1">
      <alignment vertical="center"/>
    </xf>
    <xf numFmtId="0" fontId="89" fillId="0" borderId="0" xfId="134" applyFont="1" applyAlignment="1" applyProtection="1">
      <alignment vertical="center"/>
      <protection locked="0"/>
    </xf>
    <xf numFmtId="1" fontId="89" fillId="0" borderId="10" xfId="134" applyNumberFormat="1" applyFont="1" applyBorder="1" applyProtection="1">
      <protection locked="0"/>
    </xf>
    <xf numFmtId="1" fontId="89" fillId="0" borderId="10" xfId="134" applyNumberFormat="1" applyFont="1" applyBorder="1" applyAlignment="1" applyProtection="1">
      <alignment vertical="center"/>
      <protection locked="0"/>
    </xf>
    <xf numFmtId="1" fontId="89" fillId="0" borderId="10" xfId="134" applyNumberFormat="1" applyFont="1" applyBorder="1" applyAlignment="1" applyProtection="1">
      <alignment vertical="center" wrapText="1"/>
      <protection locked="0"/>
    </xf>
    <xf numFmtId="1" fontId="89" fillId="0" borderId="10" xfId="134" quotePrefix="1" applyNumberFormat="1" applyFont="1" applyBorder="1" applyAlignment="1" applyProtection="1">
      <alignment vertical="center"/>
      <protection locked="0"/>
    </xf>
    <xf numFmtId="2" fontId="89" fillId="0" borderId="10" xfId="134" applyNumberFormat="1" applyFont="1" applyBorder="1" applyAlignment="1" applyProtection="1">
      <alignment vertical="center"/>
      <protection locked="0"/>
    </xf>
    <xf numFmtId="1" fontId="89" fillId="0" borderId="10" xfId="134" applyNumberFormat="1" applyFont="1" applyBorder="1" applyAlignment="1" applyProtection="1">
      <alignment horizontal="center" vertical="center"/>
      <protection locked="0"/>
    </xf>
    <xf numFmtId="2" fontId="89" fillId="0" borderId="10" xfId="134" applyNumberFormat="1" applyFont="1" applyBorder="1" applyAlignment="1" applyProtection="1">
      <alignment horizontal="center" vertical="center"/>
      <protection locked="0"/>
    </xf>
    <xf numFmtId="165" fontId="103" fillId="55" borderId="16" xfId="134" applyNumberFormat="1" applyFont="1" applyFill="1" applyBorder="1" applyAlignment="1">
      <alignment horizontal="center"/>
    </xf>
    <xf numFmtId="165" fontId="103" fillId="55" borderId="0" xfId="134" applyNumberFormat="1" applyFont="1" applyFill="1" applyAlignment="1">
      <alignment horizontal="center"/>
    </xf>
    <xf numFmtId="165" fontId="103" fillId="55" borderId="21" xfId="134" applyNumberFormat="1" applyFont="1" applyFill="1" applyBorder="1" applyAlignment="1">
      <alignment horizontal="center"/>
    </xf>
    <xf numFmtId="0" fontId="103" fillId="55" borderId="18" xfId="134" applyFont="1" applyFill="1" applyBorder="1" applyAlignment="1" applyProtection="1">
      <alignment horizontal="center"/>
      <protection locked="0"/>
    </xf>
    <xf numFmtId="0" fontId="103" fillId="55" borderId="19" xfId="134" applyFont="1" applyFill="1" applyBorder="1" applyAlignment="1" applyProtection="1">
      <alignment horizontal="center"/>
      <protection locked="0"/>
    </xf>
    <xf numFmtId="0" fontId="103" fillId="55" borderId="20" xfId="134" applyFont="1" applyFill="1" applyBorder="1" applyAlignment="1" applyProtection="1">
      <alignment horizontal="center"/>
      <protection locked="0"/>
    </xf>
    <xf numFmtId="0" fontId="117" fillId="0" borderId="24" xfId="134" applyFont="1" applyBorder="1" applyAlignment="1" applyProtection="1">
      <alignment horizontal="center"/>
      <protection locked="0"/>
    </xf>
    <xf numFmtId="0" fontId="117" fillId="0" borderId="11" xfId="134" applyFont="1" applyBorder="1" applyAlignment="1" applyProtection="1">
      <alignment horizontal="center"/>
      <protection locked="0"/>
    </xf>
    <xf numFmtId="0" fontId="117" fillId="0" borderId="14" xfId="134" applyFont="1" applyBorder="1" applyAlignment="1" applyProtection="1">
      <alignment horizontal="center"/>
      <protection locked="0"/>
    </xf>
    <xf numFmtId="0" fontId="103" fillId="55" borderId="16" xfId="134" applyFont="1" applyFill="1" applyBorder="1" applyAlignment="1" applyProtection="1">
      <alignment horizontal="center"/>
      <protection locked="0"/>
    </xf>
    <xf numFmtId="0" fontId="103" fillId="55" borderId="0" xfId="134" applyFont="1" applyFill="1" applyAlignment="1" applyProtection="1">
      <alignment horizontal="center"/>
      <protection locked="0"/>
    </xf>
    <xf numFmtId="0" fontId="103" fillId="55" borderId="21" xfId="134" applyFont="1" applyFill="1" applyBorder="1" applyAlignment="1" applyProtection="1">
      <alignment horizontal="center"/>
      <protection locked="0"/>
    </xf>
    <xf numFmtId="0" fontId="117" fillId="55" borderId="16" xfId="134" applyFont="1" applyFill="1" applyBorder="1" applyAlignment="1" applyProtection="1">
      <alignment horizontal="center"/>
      <protection locked="0"/>
    </xf>
    <xf numFmtId="0" fontId="117" fillId="55" borderId="0" xfId="134" applyFont="1" applyFill="1" applyAlignment="1" applyProtection="1">
      <alignment horizontal="center"/>
      <protection locked="0"/>
    </xf>
    <xf numFmtId="0" fontId="117" fillId="55" borderId="21" xfId="134" applyFont="1" applyFill="1" applyBorder="1" applyAlignment="1" applyProtection="1">
      <alignment horizontal="center"/>
      <protection locked="0"/>
    </xf>
    <xf numFmtId="0" fontId="118" fillId="55" borderId="16" xfId="107" applyNumberFormat="1" applyFont="1" applyFill="1" applyBorder="1" applyAlignment="1" applyProtection="1">
      <alignment horizontal="center"/>
      <protection locked="0"/>
    </xf>
    <xf numFmtId="0" fontId="119" fillId="55" borderId="0" xfId="134" applyFont="1" applyFill="1" applyAlignment="1" applyProtection="1">
      <alignment horizontal="center"/>
      <protection locked="0"/>
    </xf>
    <xf numFmtId="0" fontId="119" fillId="55" borderId="21" xfId="134" applyFont="1" applyFill="1" applyBorder="1" applyAlignment="1" applyProtection="1">
      <alignment horizontal="center"/>
      <protection locked="0"/>
    </xf>
    <xf numFmtId="165" fontId="90" fillId="0" borderId="10" xfId="134" applyNumberFormat="1" applyFont="1" applyBorder="1" applyAlignment="1">
      <alignment horizontal="center"/>
    </xf>
    <xf numFmtId="165" fontId="106" fillId="0" borderId="0" xfId="0" applyNumberFormat="1" applyFont="1" applyAlignment="1">
      <alignment horizontal="center"/>
    </xf>
    <xf numFmtId="38" fontId="106" fillId="0" borderId="0" xfId="0" applyNumberFormat="1" applyFont="1" applyAlignment="1">
      <alignment horizontal="center"/>
    </xf>
    <xf numFmtId="38" fontId="88" fillId="0" borderId="0" xfId="0" applyNumberFormat="1" applyFont="1" applyAlignment="1">
      <alignment horizontal="center"/>
    </xf>
    <xf numFmtId="0" fontId="92" fillId="0" borderId="0" xfId="0" applyFont="1" applyAlignment="1">
      <alignment horizontal="left"/>
    </xf>
    <xf numFmtId="165" fontId="129" fillId="0" borderId="22" xfId="0" applyNumberFormat="1" applyFont="1" applyBorder="1" applyAlignment="1">
      <alignment horizontal="right" vertical="center"/>
    </xf>
    <xf numFmtId="165" fontId="129" fillId="0" borderId="15" xfId="0" applyNumberFormat="1" applyFont="1" applyBorder="1" applyAlignment="1">
      <alignment horizontal="right" vertical="center"/>
    </xf>
    <xf numFmtId="0" fontId="89" fillId="0" borderId="0" xfId="0" applyFont="1" applyAlignment="1">
      <alignment horizontal="left" vertical="top" wrapText="1"/>
    </xf>
    <xf numFmtId="0" fontId="92" fillId="0" borderId="0" xfId="0" applyFont="1" applyAlignment="1" applyProtection="1">
      <alignment horizontal="center"/>
      <protection locked="0"/>
    </xf>
    <xf numFmtId="0" fontId="92" fillId="0" borderId="22" xfId="0" applyFont="1" applyBorder="1" applyAlignment="1">
      <alignment horizontal="right"/>
    </xf>
    <xf numFmtId="0" fontId="92" fillId="0" borderId="12" xfId="0" applyFont="1" applyBorder="1" applyAlignment="1">
      <alignment horizontal="right"/>
    </xf>
    <xf numFmtId="0" fontId="92" fillId="0" borderId="15" xfId="0" applyFont="1" applyBorder="1" applyAlignment="1">
      <alignment horizontal="right"/>
    </xf>
    <xf numFmtId="38" fontId="88" fillId="0" borderId="10" xfId="0" applyNumberFormat="1" applyFont="1" applyBorder="1" applyAlignment="1">
      <alignment horizontal="right" vertical="center" wrapText="1"/>
    </xf>
    <xf numFmtId="38" fontId="106" fillId="55" borderId="10" xfId="0" applyNumberFormat="1" applyFont="1" applyFill="1" applyBorder="1" applyAlignment="1">
      <alignment horizontal="center"/>
    </xf>
    <xf numFmtId="38" fontId="88" fillId="55" borderId="10" xfId="0" applyNumberFormat="1" applyFont="1" applyFill="1" applyBorder="1" applyAlignment="1">
      <alignment horizontal="center"/>
    </xf>
    <xf numFmtId="38" fontId="120" fillId="0" borderId="10" xfId="0" applyNumberFormat="1" applyFont="1" applyBorder="1" applyAlignment="1">
      <alignment horizontal="center"/>
    </xf>
    <xf numFmtId="38" fontId="88" fillId="0" borderId="10" xfId="0" applyNumberFormat="1" applyFont="1" applyBorder="1" applyAlignment="1">
      <alignment horizontal="center" vertical="center"/>
    </xf>
    <xf numFmtId="38" fontId="88" fillId="0" borderId="10" xfId="0" applyNumberFormat="1" applyFont="1" applyBorder="1" applyAlignment="1" applyProtection="1">
      <alignment horizontal="right" vertical="top" wrapText="1"/>
      <protection locked="0"/>
    </xf>
    <xf numFmtId="38" fontId="88" fillId="0" borderId="23" xfId="0" applyNumberFormat="1" applyFont="1" applyBorder="1" applyAlignment="1" applyProtection="1">
      <alignment horizontal="center" vertical="center"/>
      <protection locked="0"/>
    </xf>
    <xf numFmtId="38" fontId="92" fillId="0" borderId="10" xfId="0" applyNumberFormat="1" applyFont="1" applyBorder="1" applyAlignment="1" applyProtection="1">
      <alignment horizontal="right"/>
      <protection locked="0"/>
    </xf>
    <xf numFmtId="38" fontId="95" fillId="0" borderId="18" xfId="0" applyNumberFormat="1" applyFont="1" applyBorder="1" applyAlignment="1" applyProtection="1">
      <alignment horizontal="center"/>
      <protection locked="0"/>
    </xf>
    <xf numFmtId="38" fontId="95" fillId="0" borderId="19" xfId="0" applyNumberFormat="1" applyFont="1" applyBorder="1" applyAlignment="1" applyProtection="1">
      <alignment horizontal="center"/>
      <protection locked="0"/>
    </xf>
    <xf numFmtId="38" fontId="95" fillId="0" borderId="20" xfId="0" applyNumberFormat="1" applyFont="1" applyBorder="1" applyAlignment="1" applyProtection="1">
      <alignment horizontal="center"/>
      <protection locked="0"/>
    </xf>
    <xf numFmtId="38" fontId="92" fillId="0" borderId="24" xfId="0" applyNumberFormat="1" applyFont="1" applyBorder="1" applyAlignment="1" applyProtection="1">
      <alignment horizontal="center"/>
      <protection locked="0"/>
    </xf>
    <xf numFmtId="38" fontId="92" fillId="0" borderId="11" xfId="0" applyNumberFormat="1" applyFont="1" applyBorder="1" applyAlignment="1" applyProtection="1">
      <alignment horizontal="center"/>
      <protection locked="0"/>
    </xf>
    <xf numFmtId="38" fontId="92" fillId="0" borderId="14" xfId="0" applyNumberFormat="1" applyFont="1" applyBorder="1" applyAlignment="1" applyProtection="1">
      <alignment horizontal="center"/>
      <protection locked="0"/>
    </xf>
    <xf numFmtId="38" fontId="88" fillId="0" borderId="10" xfId="0" applyNumberFormat="1" applyFont="1" applyBorder="1" applyAlignment="1" applyProtection="1">
      <alignment horizontal="justify" vertical="center"/>
      <protection locked="0"/>
    </xf>
    <xf numFmtId="38" fontId="88" fillId="0" borderId="17" xfId="0" applyNumberFormat="1" applyFont="1" applyBorder="1" applyAlignment="1" applyProtection="1">
      <alignment horizontal="justify" vertical="center"/>
      <protection locked="0"/>
    </xf>
    <xf numFmtId="38" fontId="88" fillId="0" borderId="10" xfId="0" applyNumberFormat="1" applyFont="1" applyBorder="1" applyAlignment="1" applyProtection="1">
      <alignment horizontal="center" vertical="center" wrapText="1"/>
      <protection locked="0"/>
    </xf>
    <xf numFmtId="165" fontId="86" fillId="0" borderId="22" xfId="0" applyNumberFormat="1" applyFont="1" applyBorder="1" applyAlignment="1">
      <alignment vertical="top"/>
    </xf>
    <xf numFmtId="165" fontId="86" fillId="0" borderId="12" xfId="0" applyNumberFormat="1" applyFont="1" applyBorder="1" applyAlignment="1">
      <alignment vertical="top"/>
    </xf>
    <xf numFmtId="165" fontId="86" fillId="0" borderId="15" xfId="0" applyNumberFormat="1" applyFont="1" applyBorder="1" applyAlignment="1">
      <alignment vertical="top"/>
    </xf>
    <xf numFmtId="165" fontId="86" fillId="0" borderId="22" xfId="0" applyNumberFormat="1" applyFont="1" applyBorder="1" applyAlignment="1">
      <alignment horizontal="left" vertical="top"/>
    </xf>
    <xf numFmtId="165" fontId="86" fillId="0" borderId="12" xfId="0" applyNumberFormat="1" applyFont="1" applyBorder="1" applyAlignment="1">
      <alignment horizontal="left" vertical="top"/>
    </xf>
    <xf numFmtId="165" fontId="86" fillId="0" borderId="15" xfId="0" applyNumberFormat="1" applyFont="1" applyBorder="1" applyAlignment="1">
      <alignment horizontal="left" vertical="top"/>
    </xf>
    <xf numFmtId="38" fontId="88" fillId="0" borderId="10" xfId="0" applyNumberFormat="1" applyFont="1" applyBorder="1" applyAlignment="1" applyProtection="1">
      <alignment horizontal="center" vertical="center"/>
      <protection locked="0"/>
    </xf>
    <xf numFmtId="38" fontId="88" fillId="0" borderId="17" xfId="0" applyNumberFormat="1" applyFont="1" applyBorder="1" applyAlignment="1" applyProtection="1">
      <alignment horizontal="center"/>
      <protection locked="0"/>
    </xf>
    <xf numFmtId="38" fontId="88" fillId="0" borderId="13" xfId="0" applyNumberFormat="1" applyFont="1" applyBorder="1" applyAlignment="1" applyProtection="1">
      <alignment horizontal="center"/>
      <protection locked="0"/>
    </xf>
    <xf numFmtId="165" fontId="88" fillId="72" borderId="22" xfId="0" applyNumberFormat="1" applyFont="1" applyFill="1" applyBorder="1" applyAlignment="1">
      <alignment horizontal="left" vertical="top" wrapText="1"/>
    </xf>
    <xf numFmtId="165" fontId="88" fillId="72" borderId="12" xfId="0" applyNumberFormat="1" applyFont="1" applyFill="1" applyBorder="1" applyAlignment="1">
      <alignment horizontal="left" vertical="top" wrapText="1"/>
    </xf>
    <xf numFmtId="165" fontId="88" fillId="72" borderId="15" xfId="0" applyNumberFormat="1" applyFont="1" applyFill="1" applyBorder="1" applyAlignment="1">
      <alignment horizontal="left" vertical="top" wrapText="1"/>
    </xf>
    <xf numFmtId="165" fontId="88" fillId="72" borderId="22" xfId="0" applyNumberFormat="1" applyFont="1" applyFill="1" applyBorder="1" applyAlignment="1">
      <alignment horizontal="justify" vertical="top" wrapText="1"/>
    </xf>
    <xf numFmtId="165" fontId="88" fillId="72" borderId="12" xfId="0" applyNumberFormat="1" applyFont="1" applyFill="1" applyBorder="1" applyAlignment="1">
      <alignment horizontal="justify" vertical="top" wrapText="1"/>
    </xf>
    <xf numFmtId="165" fontId="88" fillId="72" borderId="15" xfId="0" applyNumberFormat="1" applyFont="1" applyFill="1" applyBorder="1" applyAlignment="1">
      <alignment horizontal="justify" vertical="top" wrapText="1"/>
    </xf>
    <xf numFmtId="165" fontId="86" fillId="0" borderId="22" xfId="0" applyNumberFormat="1" applyFont="1" applyBorder="1" applyAlignment="1">
      <alignment horizontal="left" vertical="top" wrapText="1"/>
    </xf>
    <xf numFmtId="165" fontId="86" fillId="0" borderId="12" xfId="0" applyNumberFormat="1" applyFont="1" applyBorder="1" applyAlignment="1">
      <alignment horizontal="left" vertical="top" wrapText="1"/>
    </xf>
    <xf numFmtId="165" fontId="86" fillId="0" borderId="15" xfId="0" applyNumberFormat="1" applyFont="1" applyBorder="1" applyAlignment="1">
      <alignment horizontal="left" vertical="top" wrapText="1"/>
    </xf>
    <xf numFmtId="165" fontId="96" fillId="58" borderId="22" xfId="0" applyNumberFormat="1" applyFont="1" applyFill="1" applyBorder="1" applyAlignment="1">
      <alignment horizontal="right" vertical="top"/>
    </xf>
    <xf numFmtId="165" fontId="96" fillId="58" borderId="12" xfId="0" applyNumberFormat="1" applyFont="1" applyFill="1" applyBorder="1" applyAlignment="1">
      <alignment horizontal="right" vertical="top"/>
    </xf>
    <xf numFmtId="165" fontId="96" fillId="58" borderId="15" xfId="0" applyNumberFormat="1" applyFont="1" applyFill="1" applyBorder="1" applyAlignment="1">
      <alignment horizontal="right" vertical="top"/>
    </xf>
    <xf numFmtId="165" fontId="90" fillId="0" borderId="22" xfId="0" applyNumberFormat="1" applyFont="1" applyBorder="1" applyAlignment="1">
      <alignment vertical="top"/>
    </xf>
    <xf numFmtId="165" fontId="90" fillId="0" borderId="12" xfId="0" applyNumberFormat="1" applyFont="1" applyBorder="1" applyAlignment="1">
      <alignment vertical="top"/>
    </xf>
    <xf numFmtId="165" fontId="90" fillId="0" borderId="15" xfId="0" applyNumberFormat="1" applyFont="1" applyBorder="1" applyAlignment="1">
      <alignment vertical="top"/>
    </xf>
    <xf numFmtId="165" fontId="90" fillId="0" borderId="22" xfId="0" applyNumberFormat="1" applyFont="1" applyBorder="1" applyAlignment="1">
      <alignment vertical="top" wrapText="1"/>
    </xf>
    <xf numFmtId="165" fontId="90" fillId="0" borderId="12" xfId="0" applyNumberFormat="1" applyFont="1" applyBorder="1" applyAlignment="1">
      <alignment vertical="top" wrapText="1"/>
    </xf>
    <xf numFmtId="165" fontId="90" fillId="0" borderId="15" xfId="0" applyNumberFormat="1" applyFont="1" applyBorder="1" applyAlignment="1">
      <alignment vertical="top" wrapText="1"/>
    </xf>
    <xf numFmtId="38" fontId="86" fillId="0" borderId="22" xfId="0" applyNumberFormat="1" applyFont="1" applyBorder="1" applyAlignment="1">
      <alignment horizontal="left" vertical="top"/>
    </xf>
    <xf numFmtId="38" fontId="86" fillId="0" borderId="12" xfId="0" applyNumberFormat="1" applyFont="1" applyBorder="1" applyAlignment="1">
      <alignment horizontal="left" vertical="top"/>
    </xf>
    <xf numFmtId="38" fontId="86" fillId="0" borderId="15" xfId="0" applyNumberFormat="1" applyFont="1" applyBorder="1" applyAlignment="1">
      <alignment horizontal="left" vertical="top"/>
    </xf>
    <xf numFmtId="165" fontId="86" fillId="0" borderId="22" xfId="0" applyNumberFormat="1" applyFont="1" applyBorder="1" applyAlignment="1">
      <alignment vertical="top" wrapText="1"/>
    </xf>
    <xf numFmtId="165" fontId="86" fillId="0" borderId="12" xfId="0" applyNumberFormat="1" applyFont="1" applyBorder="1" applyAlignment="1">
      <alignment vertical="top" wrapText="1"/>
    </xf>
    <xf numFmtId="165" fontId="86" fillId="0" borderId="15" xfId="0" applyNumberFormat="1" applyFont="1" applyBorder="1" applyAlignment="1">
      <alignment vertical="top" wrapText="1"/>
    </xf>
    <xf numFmtId="38" fontId="86" fillId="0" borderId="22" xfId="0" applyNumberFormat="1" applyFont="1" applyBorder="1" applyAlignment="1">
      <alignment horizontal="left" vertical="top" wrapText="1"/>
    </xf>
    <xf numFmtId="38" fontId="86" fillId="0" borderId="12" xfId="0" applyNumberFormat="1" applyFont="1" applyBorder="1" applyAlignment="1">
      <alignment horizontal="left" vertical="top" wrapText="1"/>
    </xf>
    <xf numFmtId="38" fontId="86" fillId="0" borderId="15" xfId="0" applyNumberFormat="1" applyFont="1" applyBorder="1" applyAlignment="1">
      <alignment horizontal="left" vertical="top" wrapText="1"/>
    </xf>
    <xf numFmtId="165" fontId="107" fillId="0" borderId="22" xfId="0" applyNumberFormat="1" applyFont="1" applyBorder="1" applyAlignment="1">
      <alignment horizontal="right"/>
    </xf>
    <xf numFmtId="165" fontId="107" fillId="0" borderId="12" xfId="0" applyNumberFormat="1" applyFont="1" applyBorder="1" applyAlignment="1">
      <alignment horizontal="right"/>
    </xf>
    <xf numFmtId="165" fontId="107" fillId="0" borderId="15" xfId="0" applyNumberFormat="1" applyFont="1" applyBorder="1" applyAlignment="1">
      <alignment horizontal="right"/>
    </xf>
    <xf numFmtId="38" fontId="88" fillId="0" borderId="22" xfId="0" applyNumberFormat="1" applyFont="1" applyBorder="1" applyAlignment="1" applyProtection="1">
      <alignment horizontal="right" vertical="top" wrapText="1"/>
      <protection locked="0"/>
    </xf>
    <xf numFmtId="38" fontId="88" fillId="0" borderId="12" xfId="0" applyNumberFormat="1" applyFont="1" applyBorder="1" applyAlignment="1" applyProtection="1">
      <alignment horizontal="right" vertical="top" wrapText="1"/>
      <protection locked="0"/>
    </xf>
    <xf numFmtId="38" fontId="88" fillId="0" borderId="15" xfId="0" applyNumberFormat="1" applyFont="1" applyBorder="1" applyAlignment="1" applyProtection="1">
      <alignment horizontal="right" vertical="top" wrapText="1"/>
      <protection locked="0"/>
    </xf>
    <xf numFmtId="165" fontId="90" fillId="0" borderId="22" xfId="0" applyNumberFormat="1" applyFont="1" applyBorder="1" applyAlignment="1">
      <alignment horizontal="right"/>
    </xf>
    <xf numFmtId="165" fontId="90" fillId="0" borderId="12" xfId="0" applyNumberFormat="1" applyFont="1" applyBorder="1" applyAlignment="1">
      <alignment horizontal="right"/>
    </xf>
    <xf numFmtId="165" fontId="90" fillId="0" borderId="15" xfId="0" applyNumberFormat="1" applyFont="1" applyBorder="1" applyAlignment="1">
      <alignment horizontal="right"/>
    </xf>
    <xf numFmtId="38" fontId="88" fillId="57" borderId="10" xfId="0" applyNumberFormat="1" applyFont="1" applyFill="1" applyBorder="1" applyAlignment="1" applyProtection="1">
      <alignment horizontal="center" vertical="top" wrapText="1"/>
      <protection locked="0"/>
    </xf>
    <xf numFmtId="38" fontId="88" fillId="57" borderId="17" xfId="0" applyNumberFormat="1" applyFont="1" applyFill="1" applyBorder="1" applyAlignment="1" applyProtection="1">
      <alignment horizontal="center" vertical="top"/>
      <protection locked="0"/>
    </xf>
    <xf numFmtId="38" fontId="88" fillId="57" borderId="13" xfId="0" applyNumberFormat="1" applyFont="1" applyFill="1" applyBorder="1" applyAlignment="1" applyProtection="1">
      <alignment horizontal="center" vertical="top"/>
      <protection locked="0"/>
    </xf>
    <xf numFmtId="38" fontId="88" fillId="0" borderId="17" xfId="0" applyNumberFormat="1" applyFont="1" applyBorder="1" applyAlignment="1" applyProtection="1">
      <alignment horizontal="center" vertical="top" wrapText="1"/>
      <protection locked="0"/>
    </xf>
    <xf numFmtId="38" fontId="88" fillId="0" borderId="13" xfId="0" applyNumberFormat="1" applyFont="1" applyBorder="1" applyAlignment="1" applyProtection="1">
      <alignment horizontal="center" vertical="top" wrapText="1"/>
      <protection locked="0"/>
    </xf>
    <xf numFmtId="38" fontId="92" fillId="0" borderId="0" xfId="0" applyNumberFormat="1" applyFont="1" applyAlignment="1" applyProtection="1">
      <alignment horizontal="right"/>
      <protection locked="0"/>
    </xf>
    <xf numFmtId="38" fontId="106" fillId="0" borderId="18" xfId="0" applyNumberFormat="1" applyFont="1" applyBorder="1" applyAlignment="1" applyProtection="1">
      <alignment horizontal="center"/>
      <protection locked="0"/>
    </xf>
    <xf numFmtId="38" fontId="106" fillId="0" borderId="19" xfId="0" applyNumberFormat="1" applyFont="1" applyBorder="1" applyAlignment="1" applyProtection="1">
      <alignment horizontal="center"/>
      <protection locked="0"/>
    </xf>
    <xf numFmtId="38" fontId="106" fillId="0" borderId="20" xfId="0" applyNumberFormat="1" applyFont="1" applyBorder="1" applyAlignment="1" applyProtection="1">
      <alignment horizontal="center"/>
      <protection locked="0"/>
    </xf>
    <xf numFmtId="38" fontId="90" fillId="0" borderId="24" xfId="0" applyNumberFormat="1" applyFont="1" applyBorder="1" applyAlignment="1" applyProtection="1">
      <alignment horizontal="center"/>
      <protection locked="0"/>
    </xf>
    <xf numFmtId="38" fontId="90" fillId="0" borderId="11" xfId="0" applyNumberFormat="1" applyFont="1" applyBorder="1" applyAlignment="1" applyProtection="1">
      <alignment horizontal="center"/>
      <protection locked="0"/>
    </xf>
    <xf numFmtId="38" fontId="90" fillId="0" borderId="14" xfId="0" applyNumberFormat="1" applyFont="1" applyBorder="1" applyAlignment="1" applyProtection="1">
      <alignment horizontal="center"/>
      <protection locked="0"/>
    </xf>
    <xf numFmtId="38" fontId="88" fillId="0" borderId="17" xfId="0" applyNumberFormat="1" applyFont="1" applyBorder="1" applyAlignment="1" applyProtection="1">
      <alignment horizontal="center" vertical="top"/>
      <protection locked="0"/>
    </xf>
    <xf numFmtId="38" fontId="88" fillId="0" borderId="13" xfId="0" applyNumberFormat="1" applyFont="1" applyBorder="1" applyAlignment="1" applyProtection="1">
      <alignment horizontal="center" vertical="top"/>
      <protection locked="0"/>
    </xf>
    <xf numFmtId="38" fontId="88" fillId="57" borderId="10" xfId="0" applyNumberFormat="1" applyFont="1" applyFill="1" applyBorder="1" applyAlignment="1" applyProtection="1">
      <alignment horizontal="center" vertical="top"/>
      <protection locked="0"/>
    </xf>
    <xf numFmtId="38" fontId="88" fillId="57" borderId="10" xfId="0" applyNumberFormat="1" applyFont="1" applyFill="1" applyBorder="1" applyAlignment="1" applyProtection="1">
      <alignment horizontal="right" vertical="top" wrapText="1"/>
      <protection locked="0"/>
    </xf>
    <xf numFmtId="38" fontId="88" fillId="57" borderId="10" xfId="0" applyNumberFormat="1" applyFont="1" applyFill="1" applyBorder="1" applyAlignment="1" applyProtection="1">
      <alignment horizontal="center" vertical="top" wrapText="1"/>
      <protection hidden="1"/>
    </xf>
    <xf numFmtId="38" fontId="98" fillId="0" borderId="0" xfId="0" applyNumberFormat="1" applyFont="1" applyAlignment="1">
      <alignment horizontal="center" vertical="center"/>
    </xf>
    <xf numFmtId="38" fontId="99" fillId="0" borderId="0" xfId="0" applyNumberFormat="1" applyFont="1" applyAlignment="1">
      <alignment horizontal="center" vertical="center" wrapText="1"/>
    </xf>
    <xf numFmtId="0" fontId="87" fillId="0" borderId="0" xfId="0" applyFont="1" applyAlignment="1">
      <alignment horizontal="center" vertical="center" wrapText="1"/>
    </xf>
    <xf numFmtId="38" fontId="17" fillId="0" borderId="33" xfId="0" applyNumberFormat="1" applyFont="1" applyBorder="1" applyAlignment="1">
      <alignment horizontal="center" vertical="center" wrapText="1"/>
    </xf>
    <xf numFmtId="38" fontId="17" fillId="0" borderId="34" xfId="0" applyNumberFormat="1" applyFont="1" applyBorder="1" applyAlignment="1">
      <alignment horizontal="center" vertical="center" wrapText="1"/>
    </xf>
    <xf numFmtId="38" fontId="17" fillId="0" borderId="35" xfId="0" applyNumberFormat="1" applyFont="1" applyBorder="1" applyAlignment="1">
      <alignment horizontal="center" vertical="center" wrapText="1"/>
    </xf>
    <xf numFmtId="38" fontId="17" fillId="0" borderId="36" xfId="0" applyNumberFormat="1" applyFont="1" applyBorder="1" applyAlignment="1">
      <alignment horizontal="left" vertical="center" wrapText="1"/>
    </xf>
    <xf numFmtId="0" fontId="82" fillId="0" borderId="16" xfId="0" applyFont="1" applyBorder="1" applyAlignment="1">
      <alignment horizontal="left" vertical="center" wrapText="1"/>
    </xf>
    <xf numFmtId="0" fontId="82" fillId="0" borderId="37" xfId="0" applyFont="1" applyBorder="1" applyAlignment="1">
      <alignment horizontal="left" vertical="center" wrapText="1"/>
    </xf>
    <xf numFmtId="38" fontId="17" fillId="0" borderId="38" xfId="0" applyNumberFormat="1" applyFont="1" applyBorder="1" applyAlignment="1">
      <alignment horizontal="center" vertical="center" wrapText="1"/>
    </xf>
    <xf numFmtId="0" fontId="82" fillId="0" borderId="39" xfId="0" applyFont="1" applyBorder="1" applyAlignment="1">
      <alignment horizontal="center" vertical="center" wrapText="1"/>
    </xf>
    <xf numFmtId="0" fontId="82" fillId="0" borderId="40" xfId="0" applyFont="1" applyBorder="1" applyAlignment="1">
      <alignment horizontal="center" vertical="center" wrapText="1"/>
    </xf>
    <xf numFmtId="38" fontId="17" fillId="0" borderId="41" xfId="0" applyNumberFormat="1" applyFont="1" applyBorder="1" applyAlignment="1">
      <alignment horizontal="center" vertical="center" wrapText="1"/>
    </xf>
    <xf numFmtId="0" fontId="82" fillId="0" borderId="42" xfId="0" applyFont="1" applyBorder="1" applyAlignment="1">
      <alignment horizontal="center" vertical="center" wrapText="1"/>
    </xf>
    <xf numFmtId="0" fontId="82" fillId="0" borderId="30" xfId="0" applyFont="1" applyBorder="1" applyAlignment="1">
      <alignment horizontal="center" vertical="center" wrapText="1"/>
    </xf>
    <xf numFmtId="0" fontId="82" fillId="0" borderId="31" xfId="0" applyFont="1" applyBorder="1" applyAlignment="1">
      <alignment horizontal="center" vertical="center" wrapText="1"/>
    </xf>
    <xf numFmtId="38" fontId="11" fillId="0" borderId="38" xfId="0" applyNumberFormat="1" applyFont="1" applyBorder="1" applyAlignment="1">
      <alignment horizontal="center" vertical="center" wrapText="1"/>
    </xf>
    <xf numFmtId="0" fontId="82" fillId="0" borderId="43" xfId="0" applyFont="1" applyBorder="1" applyAlignment="1">
      <alignment horizontal="center" vertical="center" wrapText="1"/>
    </xf>
    <xf numFmtId="38" fontId="113" fillId="56" borderId="0" xfId="0" applyNumberFormat="1" applyFont="1" applyFill="1" applyAlignment="1">
      <alignment horizontal="center" vertical="center" wrapText="1"/>
    </xf>
    <xf numFmtId="38" fontId="17" fillId="0" borderId="39" xfId="0" applyNumberFormat="1" applyFont="1" applyBorder="1" applyAlignment="1">
      <alignment horizontal="center" vertical="center" wrapText="1"/>
    </xf>
    <xf numFmtId="38" fontId="17" fillId="0" borderId="40" xfId="0" applyNumberFormat="1" applyFont="1" applyBorder="1" applyAlignment="1">
      <alignment horizontal="center" vertical="center" wrapText="1"/>
    </xf>
    <xf numFmtId="38" fontId="17" fillId="0" borderId="44" xfId="0" applyNumberFormat="1" applyFont="1" applyBorder="1" applyAlignment="1">
      <alignment horizontal="left" vertical="center" wrapText="1"/>
    </xf>
    <xf numFmtId="0" fontId="82" fillId="0" borderId="12" xfId="0" applyFont="1" applyBorder="1" applyAlignment="1">
      <alignment horizontal="left" vertical="center" wrapText="1"/>
    </xf>
    <xf numFmtId="0" fontId="82" fillId="0" borderId="45" xfId="0" applyFont="1" applyBorder="1" applyAlignment="1">
      <alignment horizontal="left" vertical="center" wrapText="1"/>
    </xf>
    <xf numFmtId="0" fontId="82" fillId="0" borderId="46" xfId="0" applyFont="1" applyBorder="1" applyAlignment="1">
      <alignment horizontal="center" vertical="center" wrapText="1"/>
    </xf>
    <xf numFmtId="0" fontId="82" fillId="0" borderId="47" xfId="0" applyFont="1" applyBorder="1" applyAlignment="1">
      <alignment horizontal="center" vertical="center" wrapText="1"/>
    </xf>
    <xf numFmtId="38" fontId="95" fillId="0" borderId="0" xfId="0" applyNumberFormat="1" applyFont="1" applyAlignment="1">
      <alignment horizontal="center"/>
    </xf>
    <xf numFmtId="38" fontId="121" fillId="0" borderId="0" xfId="0" applyNumberFormat="1" applyFont="1" applyAlignment="1">
      <alignment horizontal="center"/>
    </xf>
    <xf numFmtId="38" fontId="88" fillId="0" borderId="10" xfId="0" applyNumberFormat="1" applyFont="1" applyBorder="1" applyAlignment="1">
      <alignment horizontal="center"/>
    </xf>
    <xf numFmtId="0" fontId="92" fillId="0" borderId="24" xfId="0" applyFont="1" applyBorder="1" applyAlignment="1">
      <alignment horizontal="right"/>
    </xf>
    <xf numFmtId="0" fontId="92" fillId="0" borderId="11" xfId="0" applyFont="1" applyBorder="1" applyAlignment="1">
      <alignment horizontal="right"/>
    </xf>
    <xf numFmtId="0" fontId="92" fillId="0" borderId="14" xfId="0" applyFont="1" applyBorder="1" applyAlignment="1">
      <alignment horizontal="right"/>
    </xf>
    <xf numFmtId="38" fontId="95" fillId="0" borderId="10" xfId="0" applyNumberFormat="1" applyFont="1" applyBorder="1" applyAlignment="1">
      <alignment horizontal="center" vertical="center"/>
    </xf>
    <xf numFmtId="38" fontId="95" fillId="0" borderId="10" xfId="0" applyNumberFormat="1" applyFont="1" applyBorder="1" applyAlignment="1">
      <alignment horizontal="center"/>
    </xf>
    <xf numFmtId="38" fontId="95" fillId="0" borderId="17" xfId="0" applyNumberFormat="1" applyFont="1" applyBorder="1" applyAlignment="1">
      <alignment horizontal="center"/>
    </xf>
    <xf numFmtId="0" fontId="90" fillId="56" borderId="0" xfId="0" applyFont="1" applyFill="1" applyAlignment="1">
      <alignment horizontal="justify" vertical="top" wrapText="1"/>
    </xf>
    <xf numFmtId="38" fontId="92" fillId="0" borderId="18" xfId="0" applyNumberFormat="1" applyFont="1" applyBorder="1" applyAlignment="1">
      <alignment horizontal="center"/>
    </xf>
    <xf numFmtId="38" fontId="92" fillId="0" borderId="19" xfId="0" applyNumberFormat="1" applyFont="1" applyBorder="1" applyAlignment="1">
      <alignment horizontal="center"/>
    </xf>
    <xf numFmtId="38" fontId="92" fillId="0" borderId="20" xfId="0" applyNumberFormat="1" applyFont="1" applyBorder="1" applyAlignment="1">
      <alignment horizontal="center"/>
    </xf>
    <xf numFmtId="38" fontId="88" fillId="0" borderId="24" xfId="0" applyNumberFormat="1" applyFont="1" applyBorder="1" applyAlignment="1">
      <alignment horizontal="center"/>
    </xf>
    <xf numFmtId="38" fontId="88" fillId="0" borderId="11" xfId="0" applyNumberFormat="1" applyFont="1" applyBorder="1" applyAlignment="1">
      <alignment horizontal="center"/>
    </xf>
    <xf numFmtId="38" fontId="88" fillId="0" borderId="14" xfId="0" applyNumberFormat="1" applyFont="1" applyBorder="1" applyAlignment="1">
      <alignment horizontal="center"/>
    </xf>
    <xf numFmtId="0" fontId="90" fillId="0" borderId="17" xfId="0" applyFont="1" applyBorder="1" applyAlignment="1">
      <alignment horizontal="center" vertical="center"/>
    </xf>
    <xf numFmtId="0" fontId="90" fillId="0" borderId="13" xfId="0" applyFont="1" applyBorder="1" applyAlignment="1">
      <alignment horizontal="center" vertical="center"/>
    </xf>
    <xf numFmtId="38" fontId="95" fillId="0" borderId="13" xfId="0" applyNumberFormat="1" applyFont="1" applyBorder="1" applyAlignment="1">
      <alignment horizontal="center"/>
    </xf>
    <xf numFmtId="38" fontId="95" fillId="0" borderId="18" xfId="0" applyNumberFormat="1" applyFont="1" applyBorder="1" applyAlignment="1">
      <alignment horizontal="center"/>
    </xf>
    <xf numFmtId="38" fontId="95" fillId="0" borderId="19" xfId="0" applyNumberFormat="1" applyFont="1" applyBorder="1" applyAlignment="1">
      <alignment horizontal="center"/>
    </xf>
    <xf numFmtId="38" fontId="95" fillId="0" borderId="20" xfId="0" applyNumberFormat="1" applyFont="1" applyBorder="1" applyAlignment="1">
      <alignment horizontal="center"/>
    </xf>
    <xf numFmtId="38" fontId="92" fillId="0" borderId="24" xfId="0" applyNumberFormat="1" applyFont="1" applyBorder="1" applyAlignment="1">
      <alignment horizontal="center"/>
    </xf>
    <xf numFmtId="38" fontId="92" fillId="0" borderId="11" xfId="0" applyNumberFormat="1" applyFont="1" applyBorder="1" applyAlignment="1">
      <alignment horizontal="center"/>
    </xf>
    <xf numFmtId="38" fontId="92" fillId="0" borderId="14" xfId="0" applyNumberFormat="1" applyFont="1" applyBorder="1" applyAlignment="1">
      <alignment horizontal="center"/>
    </xf>
    <xf numFmtId="38" fontId="95" fillId="0" borderId="13" xfId="0" applyNumberFormat="1" applyFont="1" applyBorder="1" applyAlignment="1">
      <alignment horizontal="center" vertical="center"/>
    </xf>
    <xf numFmtId="0" fontId="92" fillId="0" borderId="18" xfId="0" applyFont="1" applyBorder="1" applyAlignment="1">
      <alignment horizontal="right"/>
    </xf>
    <xf numFmtId="0" fontId="92" fillId="0" borderId="19" xfId="0" applyFont="1" applyBorder="1" applyAlignment="1">
      <alignment horizontal="right"/>
    </xf>
    <xf numFmtId="38" fontId="100" fillId="0" borderId="0" xfId="0" applyNumberFormat="1" applyFont="1" applyAlignment="1">
      <alignment horizontal="center"/>
    </xf>
    <xf numFmtId="38" fontId="16" fillId="0" borderId="0" xfId="0" applyNumberFormat="1" applyFont="1" applyAlignment="1">
      <alignment horizontal="center" vertical="top" wrapText="1"/>
    </xf>
    <xf numFmtId="38" fontId="100" fillId="0" borderId="16" xfId="0" applyNumberFormat="1" applyFont="1" applyBorder="1" applyAlignment="1">
      <alignment horizontal="center" vertical="top" wrapText="1"/>
    </xf>
    <xf numFmtId="38" fontId="100" fillId="0" borderId="0" xfId="0" applyNumberFormat="1" applyFont="1" applyAlignment="1">
      <alignment horizontal="center" vertical="top" wrapText="1"/>
    </xf>
    <xf numFmtId="38" fontId="45" fillId="0" borderId="41" xfId="0" applyNumberFormat="1" applyFont="1" applyBorder="1" applyAlignment="1">
      <alignment horizontal="center" vertical="top" wrapText="1"/>
    </xf>
    <xf numFmtId="38" fontId="45" fillId="0" borderId="30" xfId="0" applyNumberFormat="1" applyFont="1" applyBorder="1" applyAlignment="1">
      <alignment horizontal="center" vertical="top" wrapText="1"/>
    </xf>
    <xf numFmtId="38" fontId="115" fillId="0" borderId="48" xfId="0" applyNumberFormat="1" applyFont="1" applyBorder="1" applyAlignment="1">
      <alignment horizontal="center" vertical="top" wrapText="1"/>
    </xf>
    <xf numFmtId="38" fontId="115" fillId="0" borderId="49" xfId="0" applyNumberFormat="1" applyFont="1" applyBorder="1" applyAlignment="1">
      <alignment horizontal="center" vertical="top" wrapText="1"/>
    </xf>
    <xf numFmtId="38" fontId="122" fillId="0" borderId="0" xfId="0" applyNumberFormat="1" applyFont="1" applyAlignment="1">
      <alignment horizontal="center" vertical="top" wrapText="1"/>
    </xf>
    <xf numFmtId="0" fontId="0" fillId="0" borderId="0" xfId="0" applyAlignment="1">
      <alignment horizontal="center" vertical="top" wrapText="1"/>
    </xf>
    <xf numFmtId="38" fontId="96" fillId="0" borderId="10" xfId="0" applyNumberFormat="1" applyFont="1" applyBorder="1" applyAlignment="1">
      <alignment horizontal="center" vertical="center" wrapText="1"/>
    </xf>
    <xf numFmtId="38" fontId="90" fillId="0" borderId="18" xfId="0" applyNumberFormat="1" applyFont="1" applyBorder="1" applyAlignment="1">
      <alignment horizontal="center"/>
    </xf>
    <xf numFmtId="38" fontId="90" fillId="0" borderId="19" xfId="0" applyNumberFormat="1" applyFont="1" applyBorder="1" applyAlignment="1">
      <alignment horizontal="center"/>
    </xf>
    <xf numFmtId="38" fontId="90" fillId="0" borderId="20" xfId="0" applyNumberFormat="1" applyFont="1" applyBorder="1" applyAlignment="1">
      <alignment horizontal="center"/>
    </xf>
    <xf numFmtId="38" fontId="106" fillId="0" borderId="24" xfId="0" applyNumberFormat="1" applyFont="1" applyBorder="1" applyAlignment="1">
      <alignment horizontal="center"/>
    </xf>
    <xf numFmtId="38" fontId="106" fillId="0" borderId="11" xfId="0" applyNumberFormat="1" applyFont="1" applyBorder="1" applyAlignment="1">
      <alignment horizontal="center"/>
    </xf>
    <xf numFmtId="38" fontId="106" fillId="0" borderId="14" xfId="0" applyNumberFormat="1" applyFont="1" applyBorder="1" applyAlignment="1">
      <alignment horizontal="center"/>
    </xf>
    <xf numFmtId="38" fontId="96" fillId="0" borderId="17" xfId="0" applyNumberFormat="1" applyFont="1" applyBorder="1" applyAlignment="1">
      <alignment horizontal="center" vertical="center"/>
    </xf>
    <xf numFmtId="38" fontId="96" fillId="0" borderId="23" xfId="0" applyNumberFormat="1" applyFont="1" applyBorder="1" applyAlignment="1">
      <alignment horizontal="center" vertical="center"/>
    </xf>
    <xf numFmtId="38" fontId="96" fillId="0" borderId="13" xfId="0" applyNumberFormat="1" applyFont="1" applyBorder="1" applyAlignment="1">
      <alignment horizontal="center" vertical="center"/>
    </xf>
    <xf numFmtId="38" fontId="96" fillId="0" borderId="10" xfId="0" applyNumberFormat="1" applyFont="1" applyBorder="1" applyAlignment="1">
      <alignment horizontal="center" vertical="center"/>
    </xf>
    <xf numFmtId="38" fontId="96" fillId="0" borderId="10" xfId="0" applyNumberFormat="1" applyFont="1" applyBorder="1" applyAlignment="1">
      <alignment horizontal="right" vertical="top" wrapText="1"/>
    </xf>
    <xf numFmtId="38" fontId="88" fillId="0" borderId="0" xfId="0" applyNumberFormat="1" applyFont="1" applyAlignment="1">
      <alignment horizontal="center" vertical="center"/>
    </xf>
    <xf numFmtId="38" fontId="90" fillId="0" borderId="0" xfId="0" applyNumberFormat="1" applyFont="1" applyAlignment="1">
      <alignment horizontal="center"/>
    </xf>
    <xf numFmtId="38" fontId="88" fillId="58" borderId="10" xfId="0" applyNumberFormat="1" applyFont="1" applyFill="1" applyBorder="1" applyAlignment="1">
      <alignment horizontal="center" vertical="center" wrapText="1"/>
    </xf>
    <xf numFmtId="38" fontId="90" fillId="58" borderId="10" xfId="0" applyNumberFormat="1" applyFont="1" applyFill="1" applyBorder="1" applyAlignment="1">
      <alignment horizontal="center" vertical="center"/>
    </xf>
    <xf numFmtId="0" fontId="100" fillId="0" borderId="10" xfId="0" applyFont="1" applyBorder="1" applyAlignment="1">
      <alignment horizontal="center" vertical="center"/>
    </xf>
    <xf numFmtId="38" fontId="90" fillId="0" borderId="22" xfId="0" applyNumberFormat="1" applyFont="1" applyBorder="1" applyAlignment="1">
      <alignment horizontal="center" vertical="center"/>
    </xf>
    <xf numFmtId="38" fontId="90" fillId="0" borderId="12" xfId="0" applyNumberFormat="1" applyFont="1" applyBorder="1" applyAlignment="1">
      <alignment horizontal="center" vertical="center"/>
    </xf>
    <xf numFmtId="38" fontId="90" fillId="0" borderId="15" xfId="0" applyNumberFormat="1" applyFont="1" applyBorder="1" applyAlignment="1">
      <alignment horizontal="center" vertical="center"/>
    </xf>
    <xf numFmtId="38" fontId="92" fillId="0" borderId="22" xfId="0" applyNumberFormat="1" applyFont="1" applyBorder="1" applyAlignment="1">
      <alignment horizontal="center" vertical="center"/>
    </xf>
    <xf numFmtId="38" fontId="92" fillId="0" borderId="12" xfId="0" applyNumberFormat="1" applyFont="1" applyBorder="1" applyAlignment="1">
      <alignment horizontal="center" vertical="center"/>
    </xf>
    <xf numFmtId="38" fontId="92" fillId="0" borderId="15" xfId="0" applyNumberFormat="1" applyFont="1" applyBorder="1" applyAlignment="1">
      <alignment horizontal="center" vertical="center"/>
    </xf>
    <xf numFmtId="38" fontId="92" fillId="0" borderId="24" xfId="0" applyNumberFormat="1" applyFont="1" applyBorder="1" applyAlignment="1">
      <alignment horizontal="center" vertical="center"/>
    </xf>
    <xf numFmtId="38" fontId="92" fillId="0" borderId="11" xfId="0" applyNumberFormat="1" applyFont="1" applyBorder="1" applyAlignment="1">
      <alignment horizontal="center" vertical="center"/>
    </xf>
    <xf numFmtId="38" fontId="92" fillId="0" borderId="14" xfId="0" applyNumberFormat="1" applyFont="1" applyBorder="1" applyAlignment="1">
      <alignment horizontal="center" vertical="center"/>
    </xf>
    <xf numFmtId="38" fontId="95" fillId="0" borderId="22" xfId="0" applyNumberFormat="1" applyFont="1" applyBorder="1" applyAlignment="1">
      <alignment horizontal="center"/>
    </xf>
    <xf numFmtId="38" fontId="95" fillId="0" borderId="12" xfId="0" applyNumberFormat="1" applyFont="1" applyBorder="1" applyAlignment="1">
      <alignment horizontal="center"/>
    </xf>
    <xf numFmtId="38" fontId="95" fillId="0" borderId="14" xfId="0" applyNumberFormat="1" applyFont="1" applyBorder="1" applyAlignment="1">
      <alignment horizontal="center"/>
    </xf>
    <xf numFmtId="38" fontId="86" fillId="0" borderId="0" xfId="0" applyNumberFormat="1" applyFont="1" applyAlignment="1">
      <alignment horizontal="left" wrapText="1"/>
    </xf>
    <xf numFmtId="0" fontId="92" fillId="0" borderId="16" xfId="0" applyFont="1" applyBorder="1" applyAlignment="1">
      <alignment horizontal="right"/>
    </xf>
    <xf numFmtId="0" fontId="92" fillId="0" borderId="0" xfId="0" applyFont="1" applyAlignment="1">
      <alignment horizontal="right"/>
    </xf>
    <xf numFmtId="38" fontId="105" fillId="0" borderId="10" xfId="0" applyNumberFormat="1" applyFont="1" applyBorder="1" applyAlignment="1">
      <alignment horizontal="center"/>
    </xf>
    <xf numFmtId="38" fontId="96" fillId="62" borderId="12" xfId="0" applyNumberFormat="1" applyFont="1" applyFill="1" applyBorder="1"/>
    <xf numFmtId="38" fontId="96" fillId="0" borderId="17" xfId="0" applyNumberFormat="1" applyFont="1" applyBorder="1" applyAlignment="1">
      <alignment horizontal="center"/>
    </xf>
    <xf numFmtId="38" fontId="96" fillId="0" borderId="23" xfId="0" applyNumberFormat="1" applyFont="1" applyBorder="1" applyAlignment="1">
      <alignment horizontal="center"/>
    </xf>
    <xf numFmtId="0" fontId="100" fillId="0" borderId="10" xfId="0" applyFont="1" applyBorder="1" applyAlignment="1">
      <alignment horizontal="center"/>
    </xf>
    <xf numFmtId="38" fontId="96" fillId="0" borderId="10" xfId="0" applyNumberFormat="1" applyFont="1" applyBorder="1" applyAlignment="1">
      <alignment horizontal="center"/>
    </xf>
    <xf numFmtId="38" fontId="96" fillId="0" borderId="0" xfId="0" applyNumberFormat="1" applyFont="1" applyAlignment="1">
      <alignment horizontal="center"/>
    </xf>
    <xf numFmtId="0" fontId="100" fillId="0" borderId="22" xfId="0" applyFont="1" applyBorder="1" applyAlignment="1">
      <alignment horizontal="center" vertical="center"/>
    </xf>
    <xf numFmtId="0" fontId="100" fillId="0" borderId="12" xfId="0" applyFont="1" applyBorder="1" applyAlignment="1">
      <alignment horizontal="center" vertical="center"/>
    </xf>
    <xf numFmtId="0" fontId="100" fillId="0" borderId="15" xfId="0" applyFont="1" applyBorder="1" applyAlignment="1">
      <alignment horizontal="center" vertical="center"/>
    </xf>
    <xf numFmtId="38" fontId="96" fillId="0" borderId="16" xfId="0" applyNumberFormat="1" applyFont="1" applyBorder="1" applyAlignment="1">
      <alignment horizontal="center"/>
    </xf>
    <xf numFmtId="38" fontId="105" fillId="0" borderId="0" xfId="0" applyNumberFormat="1" applyFont="1" applyAlignment="1">
      <alignment horizontal="center"/>
    </xf>
    <xf numFmtId="38" fontId="96" fillId="0" borderId="24" xfId="0" applyNumberFormat="1" applyFont="1" applyBorder="1" applyAlignment="1">
      <alignment horizontal="center"/>
    </xf>
    <xf numFmtId="38" fontId="96" fillId="0" borderId="11" xfId="0" applyNumberFormat="1" applyFont="1" applyBorder="1" applyAlignment="1">
      <alignment horizontal="center"/>
    </xf>
    <xf numFmtId="0" fontId="88" fillId="0" borderId="22" xfId="0" applyFont="1" applyBorder="1" applyAlignment="1">
      <alignment horizontal="center"/>
    </xf>
    <xf numFmtId="0" fontId="88" fillId="0" borderId="12" xfId="0" applyFont="1" applyBorder="1" applyAlignment="1">
      <alignment horizontal="center"/>
    </xf>
    <xf numFmtId="38" fontId="96" fillId="0" borderId="18" xfId="0" applyNumberFormat="1" applyFont="1" applyBorder="1" applyAlignment="1">
      <alignment horizontal="center"/>
    </xf>
    <xf numFmtId="38" fontId="96" fillId="0" borderId="19" xfId="0" applyNumberFormat="1" applyFont="1" applyBorder="1" applyAlignment="1">
      <alignment horizontal="center"/>
    </xf>
    <xf numFmtId="38" fontId="96" fillId="0" borderId="20" xfId="0" applyNumberFormat="1" applyFont="1" applyBorder="1" applyAlignment="1">
      <alignment horizontal="center"/>
    </xf>
    <xf numFmtId="38" fontId="96" fillId="0" borderId="14" xfId="0" applyNumberFormat="1" applyFont="1" applyBorder="1" applyAlignment="1">
      <alignment horizontal="center"/>
    </xf>
    <xf numFmtId="38" fontId="123" fillId="0" borderId="0" xfId="0" applyNumberFormat="1" applyFont="1" applyAlignment="1">
      <alignment horizontal="center"/>
    </xf>
    <xf numFmtId="38" fontId="115" fillId="0" borderId="0" xfId="0" applyNumberFormat="1" applyFont="1" applyAlignment="1">
      <alignment horizontal="center"/>
    </xf>
    <xf numFmtId="38" fontId="45" fillId="0" borderId="38" xfId="0" applyNumberFormat="1" applyFont="1" applyBorder="1" applyAlignment="1">
      <alignment horizontal="center" vertical="center" wrapText="1"/>
    </xf>
    <xf numFmtId="38" fontId="45" fillId="0" borderId="40" xfId="0" applyNumberFormat="1" applyFont="1" applyBorder="1" applyAlignment="1">
      <alignment horizontal="center" vertical="center" wrapText="1"/>
    </xf>
    <xf numFmtId="38" fontId="115" fillId="0" borderId="38" xfId="0" applyNumberFormat="1" applyFont="1" applyBorder="1" applyAlignment="1">
      <alignment horizontal="center" vertical="center" wrapText="1"/>
    </xf>
    <xf numFmtId="38" fontId="115" fillId="0" borderId="40" xfId="0" applyNumberFormat="1" applyFont="1" applyBorder="1" applyAlignment="1">
      <alignment horizontal="center" vertical="center" wrapText="1"/>
    </xf>
    <xf numFmtId="38" fontId="90" fillId="0" borderId="24" xfId="0" applyNumberFormat="1" applyFont="1" applyBorder="1" applyAlignment="1">
      <alignment horizontal="center"/>
    </xf>
    <xf numFmtId="38" fontId="90" fillId="0" borderId="11" xfId="0" applyNumberFormat="1" applyFont="1" applyBorder="1" applyAlignment="1">
      <alignment horizontal="center"/>
    </xf>
    <xf numFmtId="38" fontId="90" fillId="0" borderId="10" xfId="0" applyNumberFormat="1" applyFont="1" applyBorder="1" applyAlignment="1">
      <alignment horizontal="center" vertical="center"/>
    </xf>
    <xf numFmtId="38" fontId="90" fillId="0" borderId="10" xfId="0" applyNumberFormat="1" applyFont="1" applyBorder="1" applyAlignment="1">
      <alignment horizontal="center" vertical="top" wrapText="1"/>
    </xf>
    <xf numFmtId="38" fontId="90" fillId="0" borderId="10" xfId="0" applyNumberFormat="1" applyFont="1" applyBorder="1" applyAlignment="1">
      <alignment horizontal="center"/>
    </xf>
    <xf numFmtId="0" fontId="92" fillId="0" borderId="0" xfId="0" applyFont="1" applyAlignment="1">
      <alignment horizontal="center"/>
    </xf>
    <xf numFmtId="38" fontId="88" fillId="58" borderId="22" xfId="0" applyNumberFormat="1" applyFont="1" applyFill="1" applyBorder="1" applyAlignment="1">
      <alignment horizontal="center" vertical="top" wrapText="1"/>
    </xf>
    <xf numFmtId="38" fontId="88" fillId="58" borderId="12" xfId="0" applyNumberFormat="1" applyFont="1" applyFill="1" applyBorder="1" applyAlignment="1">
      <alignment horizontal="center" vertical="top" wrapText="1"/>
    </xf>
    <xf numFmtId="38" fontId="88" fillId="58" borderId="15" xfId="0" applyNumberFormat="1" applyFont="1" applyFill="1" applyBorder="1" applyAlignment="1">
      <alignment horizontal="center" vertical="top" wrapText="1"/>
    </xf>
    <xf numFmtId="38" fontId="88" fillId="58" borderId="10" xfId="0" applyNumberFormat="1" applyFont="1" applyFill="1" applyBorder="1" applyAlignment="1">
      <alignment horizontal="center" vertical="top" wrapText="1"/>
    </xf>
    <xf numFmtId="38" fontId="88" fillId="58" borderId="10" xfId="0" applyNumberFormat="1" applyFont="1" applyFill="1" applyBorder="1" applyAlignment="1">
      <alignment horizontal="center" vertical="center"/>
    </xf>
    <xf numFmtId="38" fontId="95" fillId="0" borderId="24" xfId="0" applyNumberFormat="1" applyFont="1" applyBorder="1" applyAlignment="1">
      <alignment horizontal="center"/>
    </xf>
    <xf numFmtId="38" fontId="95" fillId="0" borderId="11" xfId="0" applyNumberFormat="1" applyFont="1" applyBorder="1" applyAlignment="1">
      <alignment horizontal="center"/>
    </xf>
    <xf numFmtId="38" fontId="95" fillId="0" borderId="15" xfId="0" applyNumberFormat="1" applyFont="1" applyBorder="1" applyAlignment="1">
      <alignment horizontal="center"/>
    </xf>
    <xf numFmtId="0" fontId="90" fillId="0" borderId="22" xfId="0" applyFont="1" applyBorder="1" applyAlignment="1">
      <alignment horizontal="right"/>
    </xf>
    <xf numFmtId="0" fontId="90" fillId="0" borderId="12" xfId="0" applyFont="1" applyBorder="1" applyAlignment="1">
      <alignment horizontal="right"/>
    </xf>
    <xf numFmtId="38" fontId="88" fillId="0" borderId="10" xfId="0" applyNumberFormat="1" applyFont="1" applyBorder="1" applyAlignment="1">
      <alignment horizontal="right" vertical="top" wrapText="1"/>
    </xf>
    <xf numFmtId="38" fontId="88" fillId="0" borderId="10" xfId="0" applyNumberFormat="1" applyFont="1" applyBorder="1" applyAlignment="1">
      <alignment horizontal="left" vertical="center"/>
    </xf>
    <xf numFmtId="38" fontId="88" fillId="0" borderId="10" xfId="0" applyNumberFormat="1" applyFont="1" applyBorder="1" applyAlignment="1">
      <alignment horizontal="justify" vertical="center"/>
    </xf>
    <xf numFmtId="38" fontId="88" fillId="0" borderId="10" xfId="0" applyNumberFormat="1" applyFont="1" applyBorder="1" applyAlignment="1">
      <alignment horizontal="center" vertical="center" wrapText="1"/>
    </xf>
    <xf numFmtId="0" fontId="90" fillId="0" borderId="11" xfId="0" applyFont="1" applyBorder="1" applyAlignment="1">
      <alignment horizontal="right"/>
    </xf>
    <xf numFmtId="38" fontId="90" fillId="0" borderId="22" xfId="0" applyNumberFormat="1" applyFont="1" applyBorder="1" applyAlignment="1">
      <alignment horizontal="center"/>
    </xf>
    <xf numFmtId="38" fontId="90" fillId="0" borderId="12" xfId="0" applyNumberFormat="1" applyFont="1" applyBorder="1" applyAlignment="1">
      <alignment horizontal="center"/>
    </xf>
    <xf numFmtId="38" fontId="90" fillId="0" borderId="15" xfId="0" applyNumberFormat="1" applyFont="1" applyBorder="1" applyAlignment="1">
      <alignment horizontal="center"/>
    </xf>
    <xf numFmtId="38" fontId="86" fillId="0" borderId="0" xfId="0" applyNumberFormat="1" applyFont="1" applyAlignment="1">
      <alignment horizontal="left"/>
    </xf>
    <xf numFmtId="0" fontId="90" fillId="0" borderId="15" xfId="0" applyFont="1" applyBorder="1" applyAlignment="1">
      <alignment horizontal="right"/>
    </xf>
    <xf numFmtId="38" fontId="106" fillId="0" borderId="18" xfId="0" applyNumberFormat="1" applyFont="1" applyBorder="1" applyAlignment="1">
      <alignment horizontal="center"/>
    </xf>
    <xf numFmtId="38" fontId="106" fillId="0" borderId="19" xfId="0" applyNumberFormat="1" applyFont="1" applyBorder="1" applyAlignment="1">
      <alignment horizontal="center"/>
    </xf>
    <xf numFmtId="38" fontId="106" fillId="0" borderId="20" xfId="0" applyNumberFormat="1" applyFont="1" applyBorder="1" applyAlignment="1">
      <alignment horizontal="center"/>
    </xf>
    <xf numFmtId="165" fontId="94" fillId="55" borderId="0" xfId="135" applyNumberFormat="1" applyFont="1" applyFill="1" applyAlignment="1">
      <alignment horizontal="left" vertical="top" wrapText="1"/>
    </xf>
    <xf numFmtId="165" fontId="94" fillId="55" borderId="0" xfId="135" applyNumberFormat="1" applyFont="1" applyFill="1" applyAlignment="1">
      <alignment horizontal="justify" vertical="top" wrapText="1"/>
    </xf>
    <xf numFmtId="165" fontId="131" fillId="55" borderId="0" xfId="135" applyNumberFormat="1" applyFont="1" applyFill="1" applyAlignment="1">
      <alignment horizontal="center" vertical="top" wrapText="1"/>
    </xf>
    <xf numFmtId="165" fontId="124" fillId="55" borderId="0" xfId="135" applyNumberFormat="1" applyFont="1" applyFill="1" applyAlignment="1">
      <alignment horizontal="center" vertical="top" wrapText="1"/>
    </xf>
    <xf numFmtId="165" fontId="90" fillId="55" borderId="0" xfId="0" applyNumberFormat="1" applyFont="1" applyFill="1" applyAlignment="1">
      <alignment horizontal="center"/>
    </xf>
    <xf numFmtId="165" fontId="94" fillId="55" borderId="0" xfId="0" applyNumberFormat="1" applyFont="1" applyFill="1" applyAlignment="1">
      <alignment horizontal="justify" vertical="top"/>
    </xf>
    <xf numFmtId="165" fontId="0" fillId="0" borderId="10" xfId="0" applyNumberFormat="1" applyBorder="1" applyAlignment="1">
      <alignment horizontal="left" vertical="top" wrapText="1"/>
    </xf>
    <xf numFmtId="165" fontId="94" fillId="55" borderId="10" xfId="135" applyNumberFormat="1" applyFont="1" applyFill="1" applyBorder="1" applyAlignment="1">
      <alignment horizontal="left" vertical="top" wrapText="1"/>
    </xf>
    <xf numFmtId="165" fontId="94" fillId="0" borderId="10" xfId="0" applyNumberFormat="1" applyFont="1" applyBorder="1" applyAlignment="1">
      <alignment horizontal="left" vertical="top"/>
    </xf>
    <xf numFmtId="165" fontId="94" fillId="0" borderId="22" xfId="0" applyNumberFormat="1" applyFont="1" applyBorder="1" applyAlignment="1">
      <alignment horizontal="left" vertical="top"/>
    </xf>
    <xf numFmtId="165" fontId="94" fillId="0" borderId="12" xfId="0" applyNumberFormat="1" applyFont="1" applyBorder="1" applyAlignment="1">
      <alignment horizontal="left" vertical="top"/>
    </xf>
    <xf numFmtId="165" fontId="94" fillId="0" borderId="15" xfId="0" applyNumberFormat="1" applyFont="1" applyBorder="1" applyAlignment="1">
      <alignment horizontal="left" vertical="top"/>
    </xf>
    <xf numFmtId="165" fontId="106" fillId="55" borderId="18" xfId="0" applyNumberFormat="1" applyFont="1" applyFill="1" applyBorder="1" applyAlignment="1">
      <alignment horizontal="center"/>
    </xf>
    <xf numFmtId="165" fontId="106" fillId="55" borderId="19" xfId="0" applyNumberFormat="1" applyFont="1" applyFill="1" applyBorder="1" applyAlignment="1">
      <alignment horizontal="center"/>
    </xf>
    <xf numFmtId="165" fontId="106" fillId="55" borderId="20" xfId="0" applyNumberFormat="1" applyFont="1" applyFill="1" applyBorder="1" applyAlignment="1">
      <alignment horizontal="center"/>
    </xf>
    <xf numFmtId="165" fontId="125" fillId="55" borderId="16" xfId="135" applyNumberFormat="1" applyFont="1" applyFill="1" applyBorder="1" applyAlignment="1">
      <alignment horizontal="center" vertical="top" wrapText="1"/>
    </xf>
    <xf numFmtId="165" fontId="125" fillId="55" borderId="0" xfId="135" applyNumberFormat="1" applyFont="1" applyFill="1" applyAlignment="1">
      <alignment horizontal="center" vertical="top" wrapText="1"/>
    </xf>
    <xf numFmtId="165" fontId="125" fillId="55" borderId="21" xfId="135" applyNumberFormat="1" applyFont="1" applyFill="1" applyBorder="1" applyAlignment="1">
      <alignment horizontal="center" vertical="top" wrapText="1"/>
    </xf>
    <xf numFmtId="165" fontId="124" fillId="55" borderId="16" xfId="135" applyNumberFormat="1" applyFont="1" applyFill="1" applyBorder="1" applyAlignment="1">
      <alignment horizontal="center" vertical="top" wrapText="1"/>
    </xf>
    <xf numFmtId="165" fontId="124" fillId="55" borderId="21" xfId="135" applyNumberFormat="1" applyFont="1" applyFill="1" applyBorder="1" applyAlignment="1">
      <alignment horizontal="center" vertical="top" wrapText="1"/>
    </xf>
    <xf numFmtId="165" fontId="94" fillId="0" borderId="10" xfId="0" applyNumberFormat="1" applyFont="1" applyBorder="1" applyAlignment="1">
      <alignment horizontal="center"/>
    </xf>
    <xf numFmtId="165" fontId="96" fillId="0" borderId="19" xfId="0" applyNumberFormat="1" applyFont="1" applyBorder="1" applyAlignment="1">
      <alignment horizontal="center" vertical="center" wrapText="1"/>
    </xf>
    <xf numFmtId="165" fontId="96" fillId="0" borderId="0" xfId="0" applyNumberFormat="1" applyFont="1" applyAlignment="1">
      <alignment horizontal="center" vertical="center" wrapText="1"/>
    </xf>
    <xf numFmtId="165" fontId="96" fillId="0" borderId="11" xfId="0" applyNumberFormat="1" applyFont="1" applyBorder="1" applyAlignment="1">
      <alignment horizontal="center" vertical="center" wrapText="1"/>
    </xf>
    <xf numFmtId="165" fontId="90" fillId="0" borderId="10" xfId="235" applyNumberFormat="1" applyFont="1" applyBorder="1" applyAlignment="1">
      <alignment horizontal="center"/>
    </xf>
    <xf numFmtId="165" fontId="89" fillId="0" borderId="10" xfId="235" applyNumberFormat="1" applyFont="1" applyBorder="1" applyAlignment="1">
      <alignment horizontal="justify" vertical="center"/>
    </xf>
    <xf numFmtId="165" fontId="90" fillId="0" borderId="10" xfId="235" applyNumberFormat="1" applyFont="1" applyBorder="1" applyAlignment="1">
      <alignment horizontal="right"/>
    </xf>
    <xf numFmtId="165" fontId="90" fillId="0" borderId="10" xfId="235" applyNumberFormat="1" applyFont="1" applyBorder="1" applyAlignment="1">
      <alignment horizontal="left" wrapText="1"/>
    </xf>
    <xf numFmtId="165" fontId="89" fillId="0" borderId="10" xfId="235" applyNumberFormat="1" applyFont="1" applyBorder="1" applyAlignment="1">
      <alignment horizontal="center"/>
    </xf>
    <xf numFmtId="165" fontId="89" fillId="0" borderId="22" xfId="235" applyNumberFormat="1" applyFont="1" applyBorder="1" applyAlignment="1">
      <alignment horizontal="right" vertical="top" wrapText="1"/>
    </xf>
    <xf numFmtId="165" fontId="89" fillId="0" borderId="12" xfId="235" applyNumberFormat="1" applyFont="1" applyBorder="1" applyAlignment="1">
      <alignment horizontal="right" vertical="top" wrapText="1"/>
    </xf>
    <xf numFmtId="165" fontId="89" fillId="0" borderId="15" xfId="235" applyNumberFormat="1" applyFont="1" applyBorder="1" applyAlignment="1">
      <alignment horizontal="right" vertical="top" wrapText="1"/>
    </xf>
    <xf numFmtId="165" fontId="92" fillId="0" borderId="10" xfId="235" applyNumberFormat="1" applyFont="1" applyBorder="1" applyAlignment="1">
      <alignment horizontal="center" vertical="top"/>
    </xf>
    <xf numFmtId="165" fontId="89" fillId="0" borderId="10" xfId="235" applyNumberFormat="1" applyFont="1" applyBorder="1" applyAlignment="1">
      <alignment horizontal="left" vertical="top" wrapText="1"/>
    </xf>
    <xf numFmtId="0" fontId="90" fillId="0" borderId="10" xfId="235" applyFont="1" applyBorder="1" applyAlignment="1" applyProtection="1">
      <alignment horizontal="center"/>
      <protection locked="0"/>
    </xf>
    <xf numFmtId="38" fontId="106" fillId="0" borderId="0" xfId="0" applyNumberFormat="1" applyFont="1" applyAlignment="1" applyProtection="1">
      <alignment horizontal="center"/>
      <protection locked="0"/>
    </xf>
    <xf numFmtId="165" fontId="106" fillId="0" borderId="10" xfId="235" applyNumberFormat="1" applyFont="1" applyBorder="1" applyAlignment="1">
      <alignment horizontal="center"/>
    </xf>
    <xf numFmtId="165" fontId="90" fillId="0" borderId="10" xfId="235" applyNumberFormat="1" applyFont="1" applyBorder="1" applyAlignment="1">
      <alignment horizontal="center" vertical="center"/>
    </xf>
    <xf numFmtId="165" fontId="90" fillId="0" borderId="10" xfId="235" applyNumberFormat="1" applyFont="1" applyBorder="1" applyAlignment="1">
      <alignment horizontal="center" vertical="center" wrapText="1"/>
    </xf>
    <xf numFmtId="165" fontId="88" fillId="0" borderId="10" xfId="0" applyNumberFormat="1" applyFont="1" applyBorder="1" applyAlignment="1">
      <alignment horizontal="justify" vertical="top" wrapText="1"/>
    </xf>
    <xf numFmtId="165" fontId="94" fillId="0" borderId="10" xfId="0" applyNumberFormat="1" applyFont="1" applyBorder="1" applyAlignment="1">
      <alignment horizontal="justify" vertical="top" wrapText="1"/>
    </xf>
    <xf numFmtId="0" fontId="104" fillId="0" borderId="11" xfId="134" applyFont="1" applyBorder="1" applyAlignment="1" applyProtection="1">
      <alignment horizontal="center"/>
      <protection locked="0"/>
    </xf>
    <xf numFmtId="165" fontId="89" fillId="0" borderId="17" xfId="134" applyNumberFormat="1" applyFont="1" applyBorder="1" applyAlignment="1">
      <alignment horizontal="center" vertical="center" wrapText="1"/>
    </xf>
    <xf numFmtId="165" fontId="89" fillId="0" borderId="13" xfId="134" applyNumberFormat="1" applyFont="1" applyBorder="1" applyAlignment="1">
      <alignment horizontal="center" vertical="center" wrapText="1"/>
    </xf>
    <xf numFmtId="165" fontId="89" fillId="0" borderId="17" xfId="134" quotePrefix="1" applyNumberFormat="1" applyFont="1" applyBorder="1" applyAlignment="1">
      <alignment horizontal="center" vertical="center" wrapText="1"/>
    </xf>
    <xf numFmtId="165" fontId="89" fillId="0" borderId="13" xfId="134" quotePrefix="1" applyNumberFormat="1" applyFont="1" applyBorder="1" applyAlignment="1">
      <alignment horizontal="center" vertical="center" wrapText="1"/>
    </xf>
    <xf numFmtId="165" fontId="90" fillId="0" borderId="10" xfId="0" applyNumberFormat="1" applyFont="1" applyBorder="1" applyAlignment="1">
      <alignment horizontal="right"/>
    </xf>
    <xf numFmtId="165" fontId="95" fillId="55" borderId="24" xfId="134" applyNumberFormat="1" applyFont="1" applyFill="1" applyBorder="1" applyAlignment="1">
      <alignment horizontal="justify" vertical="center"/>
    </xf>
    <xf numFmtId="165" fontId="95" fillId="55" borderId="11" xfId="134" applyNumberFormat="1" applyFont="1" applyFill="1" applyBorder="1" applyAlignment="1">
      <alignment horizontal="justify" vertical="center"/>
    </xf>
    <xf numFmtId="165" fontId="95" fillId="55" borderId="14" xfId="134" applyNumberFormat="1" applyFont="1" applyFill="1" applyBorder="1" applyAlignment="1">
      <alignment horizontal="justify" vertical="center"/>
    </xf>
    <xf numFmtId="165" fontId="92" fillId="0" borderId="10" xfId="134" applyNumberFormat="1" applyFont="1" applyBorder="1" applyAlignment="1">
      <alignment horizontal="left"/>
    </xf>
    <xf numFmtId="165" fontId="105" fillId="0" borderId="17" xfId="134" applyNumberFormat="1" applyFont="1" applyBorder="1" applyAlignment="1">
      <alignment horizontal="center" vertical="center" wrapText="1"/>
    </xf>
    <xf numFmtId="165" fontId="105" fillId="0" borderId="13" xfId="134" applyNumberFormat="1" applyFont="1" applyBorder="1" applyAlignment="1">
      <alignment horizontal="center" vertical="center" wrapText="1"/>
    </xf>
    <xf numFmtId="165" fontId="105" fillId="0" borderId="17" xfId="134" quotePrefix="1" applyNumberFormat="1" applyFont="1" applyBorder="1" applyAlignment="1">
      <alignment horizontal="center" vertical="center" wrapText="1"/>
    </xf>
    <xf numFmtId="165" fontId="105" fillId="0" borderId="13" xfId="134" quotePrefix="1" applyNumberFormat="1" applyFont="1" applyBorder="1" applyAlignment="1">
      <alignment horizontal="center" vertical="center" wrapText="1"/>
    </xf>
    <xf numFmtId="165" fontId="95" fillId="0" borderId="0" xfId="134" quotePrefix="1" applyNumberFormat="1" applyFont="1" applyAlignment="1">
      <alignment horizontal="left"/>
    </xf>
    <xf numFmtId="165" fontId="89" fillId="0" borderId="0" xfId="134" applyNumberFormat="1" applyFont="1" applyAlignment="1">
      <alignment horizontal="center"/>
    </xf>
    <xf numFmtId="38" fontId="90" fillId="0" borderId="17" xfId="0" applyNumberFormat="1" applyFont="1" applyBorder="1" applyAlignment="1">
      <alignment horizontal="center" vertical="center" wrapText="1"/>
    </xf>
    <xf numFmtId="38" fontId="90" fillId="0" borderId="13" xfId="0" applyNumberFormat="1" applyFont="1" applyBorder="1" applyAlignment="1">
      <alignment horizontal="center" vertical="center" wrapText="1"/>
    </xf>
    <xf numFmtId="38" fontId="90" fillId="0" borderId="17" xfId="0" applyNumberFormat="1" applyFont="1" applyBorder="1" applyAlignment="1">
      <alignment horizontal="center" vertical="center"/>
    </xf>
    <xf numFmtId="38" fontId="90" fillId="0" borderId="13" xfId="0" applyNumberFormat="1" applyFont="1" applyBorder="1" applyAlignment="1">
      <alignment horizontal="center" vertical="center"/>
    </xf>
    <xf numFmtId="0" fontId="90" fillId="0" borderId="22" xfId="0" applyFont="1" applyBorder="1" applyAlignment="1">
      <alignment horizontal="center"/>
    </xf>
    <xf numFmtId="0" fontId="90" fillId="0" borderId="12" xfId="0" applyFont="1" applyBorder="1" applyAlignment="1">
      <alignment horizontal="center"/>
    </xf>
    <xf numFmtId="0" fontId="92" fillId="0" borderId="0" xfId="134" applyFont="1" applyAlignment="1">
      <alignment horizontal="center"/>
    </xf>
    <xf numFmtId="38" fontId="90" fillId="0" borderId="10" xfId="0" applyNumberFormat="1" applyFont="1" applyBorder="1" applyAlignment="1">
      <alignment horizontal="center" vertical="center" wrapText="1"/>
    </xf>
    <xf numFmtId="0" fontId="90" fillId="0" borderId="0" xfId="134" quotePrefix="1" applyFont="1" applyAlignment="1" applyProtection="1">
      <alignment horizontal="center"/>
      <protection locked="0"/>
    </xf>
    <xf numFmtId="0" fontId="90" fillId="0" borderId="11" xfId="134" quotePrefix="1" applyFont="1" applyBorder="1" applyAlignment="1" applyProtection="1">
      <alignment horizontal="center"/>
      <protection locked="0"/>
    </xf>
    <xf numFmtId="0" fontId="89" fillId="0" borderId="10" xfId="134" applyFont="1" applyBorder="1" applyAlignment="1" applyProtection="1">
      <alignment horizontal="center" vertical="center"/>
      <protection locked="0"/>
    </xf>
    <xf numFmtId="0" fontId="90" fillId="0" borderId="17" xfId="134" applyFont="1" applyBorder="1" applyAlignment="1" applyProtection="1">
      <alignment horizontal="justify" vertical="top" textRotation="90"/>
      <protection locked="0"/>
    </xf>
    <xf numFmtId="0" fontId="94" fillId="0" borderId="23" xfId="0" applyFont="1" applyBorder="1" applyAlignment="1" applyProtection="1">
      <alignment textRotation="90"/>
      <protection locked="0"/>
    </xf>
    <xf numFmtId="0" fontId="94" fillId="0" borderId="13" xfId="0" applyFont="1" applyBorder="1" applyAlignment="1" applyProtection="1">
      <alignment textRotation="90"/>
      <protection locked="0"/>
    </xf>
    <xf numFmtId="0" fontId="86" fillId="0" borderId="10" xfId="134" applyFont="1" applyBorder="1" applyAlignment="1" applyProtection="1">
      <alignment horizontal="justify" textRotation="90" wrapText="1"/>
      <protection locked="0"/>
    </xf>
    <xf numFmtId="0" fontId="89" fillId="0" borderId="10" xfId="134" applyFont="1" applyBorder="1" applyAlignment="1" applyProtection="1">
      <alignment horizontal="justify" textRotation="90" wrapText="1"/>
      <protection locked="0"/>
    </xf>
    <xf numFmtId="0" fontId="90" fillId="0" borderId="10" xfId="134" applyFont="1" applyBorder="1" applyAlignment="1" applyProtection="1">
      <alignment horizontal="center"/>
      <protection locked="0"/>
    </xf>
    <xf numFmtId="0" fontId="90" fillId="0" borderId="10" xfId="134" quotePrefix="1" applyFont="1" applyBorder="1" applyAlignment="1" applyProtection="1">
      <alignment horizontal="justify" textRotation="90"/>
      <protection locked="0"/>
    </xf>
    <xf numFmtId="0" fontId="90" fillId="0" borderId="10" xfId="134" applyFont="1" applyBorder="1" applyAlignment="1" applyProtection="1">
      <alignment horizontal="justify" textRotation="90"/>
      <protection locked="0"/>
    </xf>
  </cellXfs>
  <cellStyles count="253">
    <cellStyle name="_x000a_386grabber=m" xfId="1"/>
    <cellStyle name="20% - Accent1 2" xfId="2"/>
    <cellStyle name="20% - Accent1 3" xfId="3"/>
    <cellStyle name="20% - Accent1 4" xfId="4"/>
    <cellStyle name="20% - Accent2 2" xfId="5"/>
    <cellStyle name="20% - Accent2 3" xfId="6"/>
    <cellStyle name="20% - Accent2 4" xfId="7"/>
    <cellStyle name="20% - Accent3 2" xfId="8"/>
    <cellStyle name="20% - Accent3 3" xfId="9"/>
    <cellStyle name="20% - Accent3 4" xfId="10"/>
    <cellStyle name="20% - Accent4 2" xfId="11"/>
    <cellStyle name="20% - Accent4 3" xfId="12"/>
    <cellStyle name="20% - Accent4 4" xfId="13"/>
    <cellStyle name="20% - Accent5 2" xfId="14"/>
    <cellStyle name="20% - Accent5 3" xfId="15"/>
    <cellStyle name="20% - Accent5 4" xfId="16"/>
    <cellStyle name="20% - Accent6 2" xfId="17"/>
    <cellStyle name="20% - Accent6 3" xfId="18"/>
    <cellStyle name="20% - Accent6 4" xfId="19"/>
    <cellStyle name="40% - Accent1 2" xfId="20"/>
    <cellStyle name="40% - Accent1 3" xfId="21"/>
    <cellStyle name="40% - Accent1 4" xfId="22"/>
    <cellStyle name="40% - Accent2 2" xfId="23"/>
    <cellStyle name="40% - Accent2 3" xfId="24"/>
    <cellStyle name="40% - Accent2 4" xfId="25"/>
    <cellStyle name="40% - Accent3 2" xfId="26"/>
    <cellStyle name="40% - Accent3 3" xfId="27"/>
    <cellStyle name="40% - Accent3 4" xfId="28"/>
    <cellStyle name="40% - Accent4 2" xfId="29"/>
    <cellStyle name="40% - Accent4 3" xfId="30"/>
    <cellStyle name="40% - Accent4 4" xfId="31"/>
    <cellStyle name="40% - Accent5 2" xfId="32"/>
    <cellStyle name="40% - Accent5 3" xfId="33"/>
    <cellStyle name="40% - Accent5 4" xfId="34"/>
    <cellStyle name="40% - Accent6 2" xfId="35"/>
    <cellStyle name="40% - Accent6 3" xfId="36"/>
    <cellStyle name="40% - Accent6 4" xfId="37"/>
    <cellStyle name="60% - Accent1 2" xfId="38"/>
    <cellStyle name="60% - Accent1 3" xfId="39"/>
    <cellStyle name="60% - Accent1 4" xfId="40"/>
    <cellStyle name="60% - Accent2 2" xfId="41"/>
    <cellStyle name="60% - Accent2 3" xfId="42"/>
    <cellStyle name="60% - Accent2 4" xfId="43"/>
    <cellStyle name="60% - Accent3 2" xfId="44"/>
    <cellStyle name="60% - Accent3 3" xfId="45"/>
    <cellStyle name="60% - Accent3 4" xfId="46"/>
    <cellStyle name="60% - Accent4 2" xfId="47"/>
    <cellStyle name="60% - Accent4 3" xfId="48"/>
    <cellStyle name="60% - Accent4 4" xfId="49"/>
    <cellStyle name="60% - Accent5 2" xfId="50"/>
    <cellStyle name="60% - Accent5 3" xfId="51"/>
    <cellStyle name="60% - Accent5 4" xfId="52"/>
    <cellStyle name="60% - Accent6 2" xfId="53"/>
    <cellStyle name="60% - Accent6 3" xfId="54"/>
    <cellStyle name="60% - Accent6 4" xfId="55"/>
    <cellStyle name="Accent1 2" xfId="56"/>
    <cellStyle name="Accent1 3" xfId="57"/>
    <cellStyle name="Accent1 4" xfId="58"/>
    <cellStyle name="Accent2 2" xfId="59"/>
    <cellStyle name="Accent2 3" xfId="60"/>
    <cellStyle name="Accent2 4" xfId="61"/>
    <cellStyle name="Accent3 2" xfId="62"/>
    <cellStyle name="Accent3 3" xfId="63"/>
    <cellStyle name="Accent3 4" xfId="64"/>
    <cellStyle name="Accent4 2" xfId="65"/>
    <cellStyle name="Accent4 3" xfId="66"/>
    <cellStyle name="Accent4 4" xfId="67"/>
    <cellStyle name="Accent5 2" xfId="68"/>
    <cellStyle name="Accent5 3" xfId="69"/>
    <cellStyle name="Accent5 4" xfId="70"/>
    <cellStyle name="Accent6 2" xfId="71"/>
    <cellStyle name="Accent6 3" xfId="72"/>
    <cellStyle name="Accent6 4" xfId="73"/>
    <cellStyle name="Bad 2" xfId="74"/>
    <cellStyle name="Bad 3" xfId="75"/>
    <cellStyle name="Bad 4" xfId="76"/>
    <cellStyle name="Calculation 2" xfId="77"/>
    <cellStyle name="Calculation 3" xfId="78"/>
    <cellStyle name="Calculation 4" xfId="79"/>
    <cellStyle name="Check Cell 2" xfId="80"/>
    <cellStyle name="Check Cell 3" xfId="81"/>
    <cellStyle name="Check Cell 4" xfId="82"/>
    <cellStyle name="Comma 2" xfId="83"/>
    <cellStyle name="Comma 2 2" xfId="84"/>
    <cellStyle name="Comma 2 3" xfId="85"/>
    <cellStyle name="Comma 3" xfId="86"/>
    <cellStyle name="Comma 4" xfId="87"/>
    <cellStyle name="Comma 5" xfId="88"/>
    <cellStyle name="Explanatory Text 2" xfId="89"/>
    <cellStyle name="Explanatory Text 3" xfId="90"/>
    <cellStyle name="Explanatory Text 4" xfId="91"/>
    <cellStyle name="Good 2" xfId="92"/>
    <cellStyle name="Good 3" xfId="93"/>
    <cellStyle name="Good 4" xfId="94"/>
    <cellStyle name="Heading 1 2" xfId="95"/>
    <cellStyle name="Heading 1 3" xfId="96"/>
    <cellStyle name="Heading 1 4" xfId="97"/>
    <cellStyle name="Heading 2 2" xfId="98"/>
    <cellStyle name="Heading 2 3" xfId="99"/>
    <cellStyle name="Heading 2 4" xfId="100"/>
    <cellStyle name="Heading 3 2" xfId="101"/>
    <cellStyle name="Heading 3 3" xfId="102"/>
    <cellStyle name="Heading 3 4" xfId="103"/>
    <cellStyle name="Heading 4 2" xfId="104"/>
    <cellStyle name="Heading 4 3" xfId="105"/>
    <cellStyle name="Heading 4 4" xfId="106"/>
    <cellStyle name="Hyperlink" xfId="107" builtinId="8"/>
    <cellStyle name="Hyperlink 2" xfId="108"/>
    <cellStyle name="Input 2" xfId="109"/>
    <cellStyle name="Input 2 2" xfId="110"/>
    <cellStyle name="Input 3" xfId="111"/>
    <cellStyle name="Input 4" xfId="112"/>
    <cellStyle name="Linked Cell 2" xfId="113"/>
    <cellStyle name="Linked Cell 3" xfId="114"/>
    <cellStyle name="Linked Cell 4" xfId="115"/>
    <cellStyle name="Neutral 2" xfId="116"/>
    <cellStyle name="Neutral 3" xfId="117"/>
    <cellStyle name="Neutral 4" xfId="118"/>
    <cellStyle name="Normal" xfId="0" builtinId="0"/>
    <cellStyle name="Normal 10" xfId="119"/>
    <cellStyle name="Normal 11" xfId="120"/>
    <cellStyle name="Normal 12" xfId="121"/>
    <cellStyle name="Normal 13" xfId="122"/>
    <cellStyle name="Normal 13 2" xfId="123"/>
    <cellStyle name="Normal 13 2 2" xfId="124"/>
    <cellStyle name="Normal 133" xfId="125"/>
    <cellStyle name="Normal 14" xfId="126"/>
    <cellStyle name="Normal 15" xfId="127"/>
    <cellStyle name="Normal 15 2" xfId="128"/>
    <cellStyle name="Normal 16" xfId="129"/>
    <cellStyle name="Normal 17" xfId="130"/>
    <cellStyle name="Normal 18" xfId="131"/>
    <cellStyle name="Normal 18 2" xfId="132"/>
    <cellStyle name="Normal 19" xfId="133"/>
    <cellStyle name="Normal 2" xfId="134"/>
    <cellStyle name="Normal 2 2" xfId="135"/>
    <cellStyle name="Normal 2 2 2" xfId="136"/>
    <cellStyle name="Normal 2 2 3" xfId="137"/>
    <cellStyle name="Normal 2 3" xfId="138"/>
    <cellStyle name="Normal 2 4" xfId="139"/>
    <cellStyle name="Normal 2 5" xfId="140"/>
    <cellStyle name="Normal 20" xfId="141"/>
    <cellStyle name="Normal 21" xfId="142"/>
    <cellStyle name="Normal 22" xfId="143"/>
    <cellStyle name="Normal 23" xfId="144"/>
    <cellStyle name="Normal 24" xfId="145"/>
    <cellStyle name="Normal 25" xfId="146"/>
    <cellStyle name="Normal 25 2" xfId="147"/>
    <cellStyle name="Normal 26" xfId="148"/>
    <cellStyle name="Normal 27" xfId="149"/>
    <cellStyle name="Normal 28" xfId="150"/>
    <cellStyle name="Normal 29" xfId="151"/>
    <cellStyle name="Normal 3" xfId="152"/>
    <cellStyle name="Normal 3 2" xfId="153"/>
    <cellStyle name="Normal 3 2 2" xfId="154"/>
    <cellStyle name="Normal 3 3" xfId="155"/>
    <cellStyle name="Normal 3 3 2" xfId="156"/>
    <cellStyle name="Normal 3 4" xfId="157"/>
    <cellStyle name="Normal 3 5" xfId="158"/>
    <cellStyle name="Normal 3 6" xfId="159"/>
    <cellStyle name="Normal 3 7" xfId="160"/>
    <cellStyle name="Normal 3 8" xfId="161"/>
    <cellStyle name="Normal 30" xfId="162"/>
    <cellStyle name="Normal 31" xfId="163"/>
    <cellStyle name="Normal 32" xfId="164"/>
    <cellStyle name="Normal 33" xfId="165"/>
    <cellStyle name="Normal 34" xfId="166"/>
    <cellStyle name="Normal 35" xfId="167"/>
    <cellStyle name="Normal 36" xfId="168"/>
    <cellStyle name="Normal 37" xfId="169"/>
    <cellStyle name="Normal 38" xfId="170"/>
    <cellStyle name="Normal 39" xfId="171"/>
    <cellStyle name="Normal 4" xfId="172"/>
    <cellStyle name="Normal 4 2" xfId="173"/>
    <cellStyle name="Normal 4 2 2" xfId="174"/>
    <cellStyle name="Normal 4 3" xfId="175"/>
    <cellStyle name="Normal 4 3 2" xfId="176"/>
    <cellStyle name="Normal 4 4" xfId="177"/>
    <cellStyle name="Normal 40" xfId="178"/>
    <cellStyle name="Normal 41" xfId="179"/>
    <cellStyle name="Normal 42" xfId="180"/>
    <cellStyle name="Normal 43" xfId="181"/>
    <cellStyle name="Normal 44" xfId="182"/>
    <cellStyle name="Normal 45" xfId="183"/>
    <cellStyle name="Normal 45 2" xfId="184"/>
    <cellStyle name="Normal 45 3" xfId="185"/>
    <cellStyle name="Normal 45 4" xfId="186"/>
    <cellStyle name="Normal 46" xfId="187"/>
    <cellStyle name="Normal 46 2" xfId="188"/>
    <cellStyle name="Normal 47" xfId="189"/>
    <cellStyle name="Normal 48" xfId="190"/>
    <cellStyle name="Normal 49" xfId="191"/>
    <cellStyle name="Normal 5" xfId="192"/>
    <cellStyle name="Normal 5 2" xfId="193"/>
    <cellStyle name="Normal 50" xfId="194"/>
    <cellStyle name="Normal 51" xfId="195"/>
    <cellStyle name="Normal 52" xfId="196"/>
    <cellStyle name="Normal 53" xfId="197"/>
    <cellStyle name="Normal 54" xfId="198"/>
    <cellStyle name="Normal 55" xfId="199"/>
    <cellStyle name="Normal 56" xfId="200"/>
    <cellStyle name="Normal 57" xfId="201"/>
    <cellStyle name="Normal 58" xfId="202"/>
    <cellStyle name="Normal 59" xfId="203"/>
    <cellStyle name="Normal 6" xfId="204"/>
    <cellStyle name="Normal 6 2" xfId="205"/>
    <cellStyle name="Normal 6 3" xfId="206"/>
    <cellStyle name="Normal 60" xfId="207"/>
    <cellStyle name="Normal 61" xfId="208"/>
    <cellStyle name="Normal 62" xfId="209"/>
    <cellStyle name="Normal 63" xfId="210"/>
    <cellStyle name="Normal 64" xfId="211"/>
    <cellStyle name="Normal 65" xfId="212"/>
    <cellStyle name="Normal 66" xfId="213"/>
    <cellStyle name="Normal 67" xfId="214"/>
    <cellStyle name="Normal 68" xfId="215"/>
    <cellStyle name="Normal 69" xfId="216"/>
    <cellStyle name="Normal 7" xfId="217"/>
    <cellStyle name="Normal 70" xfId="218"/>
    <cellStyle name="Normal 71" xfId="219"/>
    <cellStyle name="Normal 72" xfId="220"/>
    <cellStyle name="Normal 73" xfId="221"/>
    <cellStyle name="Normal 74" xfId="222"/>
    <cellStyle name="Normal 75" xfId="223"/>
    <cellStyle name="Normal 76" xfId="224"/>
    <cellStyle name="Normal 77" xfId="225"/>
    <cellStyle name="Normal 78" xfId="226"/>
    <cellStyle name="Normal 79" xfId="227"/>
    <cellStyle name="Normal 8" xfId="228"/>
    <cellStyle name="Normal 8 2" xfId="229"/>
    <cellStyle name="Normal 80" xfId="230"/>
    <cellStyle name="Normal 81" xfId="231"/>
    <cellStyle name="Normal 82" xfId="232"/>
    <cellStyle name="Normal 9" xfId="233"/>
    <cellStyle name="Normal 9 2" xfId="234"/>
    <cellStyle name="Normal_promila" xfId="235"/>
    <cellStyle name="Note 2" xfId="236"/>
    <cellStyle name="Note 2 2" xfId="237"/>
    <cellStyle name="Note 2 2 2" xfId="238"/>
    <cellStyle name="Note 3" xfId="239"/>
    <cellStyle name="Note 4" xfId="240"/>
    <cellStyle name="Output 2" xfId="241"/>
    <cellStyle name="Output 3" xfId="242"/>
    <cellStyle name="Output 4" xfId="243"/>
    <cellStyle name="Percent 2" xfId="244"/>
    <cellStyle name="Percent 3" xfId="245"/>
    <cellStyle name="Title 2" xfId="246"/>
    <cellStyle name="Total 2" xfId="247"/>
    <cellStyle name="Total 3" xfId="248"/>
    <cellStyle name="Total 4" xfId="249"/>
    <cellStyle name="Warning Text 2" xfId="250"/>
    <cellStyle name="Warning Text 3" xfId="251"/>
    <cellStyle name="Warning Text 4" xfId="252"/>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377825</xdr:colOff>
      <xdr:row>3</xdr:row>
      <xdr:rowOff>174625</xdr:rowOff>
    </xdr:from>
    <xdr:to>
      <xdr:col>3</xdr:col>
      <xdr:colOff>482600</xdr:colOff>
      <xdr:row>4</xdr:row>
      <xdr:rowOff>209550</xdr:rowOff>
    </xdr:to>
    <xdr:pic>
      <xdr:nvPicPr>
        <xdr:cNvPr id="1080" name="Picture 2" descr="D:\d drve bkp\kvs\logo\calender\new logo 2.jpg">
          <a:extLst>
            <a:ext uri="{FF2B5EF4-FFF2-40B4-BE49-F238E27FC236}">
              <a16:creationId xmlns="" xmlns:a16="http://schemas.microsoft.com/office/drawing/2014/main" id="{48362E05-DF2D-4647-B4EA-1CF88C302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09950" y="2174875"/>
          <a:ext cx="17399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mbikapur.kvs.ac.in/" TargetMode="External"/><Relationship Id="rId1" Type="http://schemas.openxmlformats.org/officeDocument/2006/relationships/hyperlink" Target="mailto:ambikapurkv@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view="pageBreakPreview" zoomScale="60" zoomScaleNormal="70" workbookViewId="0">
      <selection activeCell="L6" sqref="L6"/>
    </sheetView>
  </sheetViews>
  <sheetFormatPr defaultRowHeight="31.5" x14ac:dyDescent="0.5"/>
  <cols>
    <col min="1" max="1" width="45.5703125" style="121" customWidth="1"/>
    <col min="2" max="2" width="9.140625" style="119"/>
    <col min="3" max="3" width="15.5703125" style="119" customWidth="1"/>
    <col min="4" max="4" width="10.140625" style="119" customWidth="1"/>
    <col min="5" max="5" width="19.5703125" style="119" customWidth="1"/>
    <col min="6" max="6" width="19.28515625" style="119" customWidth="1"/>
    <col min="7" max="16384" width="9.140625" style="119"/>
  </cols>
  <sheetData>
    <row r="1" spans="1:7" ht="52.5" customHeight="1" x14ac:dyDescent="0.5">
      <c r="A1" s="724" t="s">
        <v>893</v>
      </c>
      <c r="B1" s="725"/>
      <c r="C1" s="725"/>
      <c r="D1" s="725"/>
      <c r="E1" s="725"/>
      <c r="F1" s="725"/>
      <c r="G1" s="726"/>
    </row>
    <row r="2" spans="1:7" ht="52.5" customHeight="1" x14ac:dyDescent="0.5">
      <c r="A2" s="721"/>
      <c r="B2" s="722"/>
      <c r="C2" s="722"/>
      <c r="D2" s="722"/>
      <c r="E2" s="722"/>
      <c r="F2" s="722"/>
      <c r="G2" s="723"/>
    </row>
    <row r="3" spans="1:7" ht="52.5" customHeight="1" x14ac:dyDescent="0.5">
      <c r="A3" s="730" t="s">
        <v>892</v>
      </c>
      <c r="B3" s="731"/>
      <c r="C3" s="731"/>
      <c r="D3" s="731"/>
      <c r="E3" s="731"/>
      <c r="F3" s="731"/>
      <c r="G3" s="732"/>
    </row>
    <row r="4" spans="1:7" ht="114.75" customHeight="1" x14ac:dyDescent="0.5">
      <c r="A4" s="556"/>
      <c r="B4" s="550"/>
      <c r="C4" s="550"/>
      <c r="D4" s="550"/>
      <c r="E4" s="550"/>
      <c r="F4" s="550"/>
      <c r="G4" s="557"/>
    </row>
    <row r="5" spans="1:7" ht="48.75" customHeight="1" x14ac:dyDescent="0.5">
      <c r="A5" s="730" t="s">
        <v>287</v>
      </c>
      <c r="B5" s="731"/>
      <c r="C5" s="731"/>
      <c r="D5" s="731"/>
      <c r="E5" s="731"/>
      <c r="F5" s="731"/>
      <c r="G5" s="732"/>
    </row>
    <row r="6" spans="1:7" ht="63" customHeight="1" x14ac:dyDescent="0.5">
      <c r="A6" s="730" t="s">
        <v>830</v>
      </c>
      <c r="B6" s="731"/>
      <c r="C6" s="731"/>
      <c r="D6" s="731"/>
      <c r="E6" s="731"/>
      <c r="F6" s="731"/>
      <c r="G6" s="732"/>
    </row>
    <row r="7" spans="1:7" ht="33.75" customHeight="1" x14ac:dyDescent="0.5">
      <c r="A7" s="730" t="s">
        <v>888</v>
      </c>
      <c r="B7" s="731"/>
      <c r="C7" s="731"/>
      <c r="D7" s="731"/>
      <c r="E7" s="731"/>
      <c r="F7" s="731"/>
      <c r="G7" s="557"/>
    </row>
    <row r="8" spans="1:7" s="120" customFormat="1" ht="26.25" x14ac:dyDescent="0.4">
      <c r="A8" s="733" t="s">
        <v>889</v>
      </c>
      <c r="B8" s="734"/>
      <c r="C8" s="734"/>
      <c r="D8" s="734"/>
      <c r="E8" s="734"/>
      <c r="F8" s="734"/>
      <c r="G8" s="735"/>
    </row>
    <row r="9" spans="1:7" s="120" customFormat="1" ht="28.5" x14ac:dyDescent="0.45">
      <c r="A9" s="736" t="s">
        <v>890</v>
      </c>
      <c r="B9" s="737"/>
      <c r="C9" s="737"/>
      <c r="D9" s="737"/>
      <c r="E9" s="737"/>
      <c r="F9" s="737"/>
      <c r="G9" s="738"/>
    </row>
    <row r="10" spans="1:7" s="120" customFormat="1" ht="28.5" x14ac:dyDescent="0.45">
      <c r="A10" s="736" t="s">
        <v>891</v>
      </c>
      <c r="B10" s="737"/>
      <c r="C10" s="737"/>
      <c r="D10" s="737"/>
      <c r="E10" s="737"/>
      <c r="F10" s="737"/>
      <c r="G10" s="738"/>
    </row>
    <row r="11" spans="1:7" s="120" customFormat="1" ht="26.25" x14ac:dyDescent="0.4">
      <c r="A11" s="727"/>
      <c r="B11" s="728"/>
      <c r="C11" s="728"/>
      <c r="D11" s="728"/>
      <c r="E11" s="728"/>
      <c r="F11" s="728"/>
      <c r="G11" s="729"/>
    </row>
  </sheetData>
  <mergeCells count="10">
    <mergeCell ref="A2:G2"/>
    <mergeCell ref="A1:G1"/>
    <mergeCell ref="A11:G11"/>
    <mergeCell ref="A3:G3"/>
    <mergeCell ref="A8:G8"/>
    <mergeCell ref="A9:G9"/>
    <mergeCell ref="A5:G5"/>
    <mergeCell ref="A6:G6"/>
    <mergeCell ref="A10:G10"/>
    <mergeCell ref="A7:F7"/>
  </mergeCells>
  <hyperlinks>
    <hyperlink ref="A9" r:id="rId1" display="ambikapurkv@gmail.com"/>
    <hyperlink ref="A10" r:id="rId2" display="https://ambikapur.kvs.ac.in"/>
  </hyperlinks>
  <printOptions horizontalCentered="1"/>
  <pageMargins left="0.70866141732283472" right="0.23622047244094491" top="0.35433070866141736" bottom="0.47244094488188981" header="0.23622047244094491" footer="0.31496062992125984"/>
  <pageSetup paperSize="9" firstPageNumber="6" orientation="landscape" blackAndWhite="1" useFirstPageNumber="1"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341"/>
  <sheetViews>
    <sheetView view="pageBreakPreview" zoomScaleSheetLayoutView="100" workbookViewId="0">
      <selection activeCell="D18" sqref="D18"/>
    </sheetView>
  </sheetViews>
  <sheetFormatPr defaultColWidth="4.28515625" defaultRowHeight="12.75" x14ac:dyDescent="0.25"/>
  <cols>
    <col min="1" max="1" width="4.28515625" style="73" customWidth="1"/>
    <col min="2" max="2" width="62.28515625" style="75" customWidth="1"/>
    <col min="3" max="8" width="16.7109375" style="74" customWidth="1"/>
    <col min="9" max="10" width="9.140625" style="66" customWidth="1"/>
    <col min="11" max="11" width="10.7109375" style="66" bestFit="1" customWidth="1"/>
    <col min="12" max="255" width="9.140625" style="66" customWidth="1"/>
    <col min="256" max="16384" width="4.28515625" style="66"/>
  </cols>
  <sheetData>
    <row r="1" spans="1:8" s="63" customFormat="1" ht="14.25" customHeight="1" x14ac:dyDescent="0.25">
      <c r="A1" s="830" t="str">
        <f>COVER!A1</f>
        <v>Kendriya Vidyalaya  GANGTOK</v>
      </c>
      <c r="B1" s="830"/>
      <c r="C1" s="830"/>
      <c r="D1" s="830"/>
      <c r="E1" s="830"/>
      <c r="F1" s="830"/>
      <c r="G1" s="830"/>
      <c r="H1" s="830"/>
    </row>
    <row r="2" spans="1:8" s="63" customFormat="1" ht="14.25" customHeight="1" x14ac:dyDescent="0.25">
      <c r="A2" s="64"/>
      <c r="C2" s="64"/>
      <c r="D2" s="64"/>
      <c r="E2" s="848" t="s">
        <v>519</v>
      </c>
      <c r="F2" s="848"/>
      <c r="G2" s="848"/>
    </row>
    <row r="3" spans="1:8" s="63" customFormat="1" ht="14.25" customHeight="1" x14ac:dyDescent="0.25">
      <c r="A3" s="64"/>
      <c r="C3" s="64"/>
      <c r="D3" s="64"/>
      <c r="E3" s="64"/>
      <c r="F3" s="64"/>
      <c r="G3" s="65"/>
      <c r="H3" s="65"/>
    </row>
    <row r="4" spans="1:8" s="63" customFormat="1" ht="60.75" customHeight="1" x14ac:dyDescent="0.25">
      <c r="A4" s="831" t="s">
        <v>537</v>
      </c>
      <c r="B4" s="832"/>
      <c r="C4" s="832"/>
      <c r="D4" s="832"/>
      <c r="E4" s="832"/>
      <c r="F4" s="832"/>
      <c r="G4" s="832"/>
      <c r="H4" s="832"/>
    </row>
    <row r="5" spans="1:8" s="63" customFormat="1" ht="14.25" customHeight="1" thickBot="1" x14ac:dyDescent="0.3">
      <c r="A5" s="64"/>
      <c r="B5" s="64"/>
      <c r="C5" s="64"/>
      <c r="D5" s="64"/>
      <c r="E5" s="64"/>
      <c r="F5" s="64"/>
      <c r="G5" s="64"/>
      <c r="H5" s="64"/>
    </row>
    <row r="6" spans="1:8" ht="29.25" customHeight="1" x14ac:dyDescent="0.25">
      <c r="A6" s="833" t="s">
        <v>152</v>
      </c>
      <c r="B6" s="836" t="s">
        <v>1</v>
      </c>
      <c r="C6" s="839" t="s">
        <v>502</v>
      </c>
      <c r="D6" s="842" t="s">
        <v>503</v>
      </c>
      <c r="E6" s="843"/>
      <c r="F6" s="842" t="s">
        <v>504</v>
      </c>
      <c r="G6" s="843"/>
      <c r="H6" s="846" t="s">
        <v>505</v>
      </c>
    </row>
    <row r="7" spans="1:8" ht="24" customHeight="1" thickBot="1" x14ac:dyDescent="0.3">
      <c r="A7" s="834"/>
      <c r="B7" s="837"/>
      <c r="C7" s="840"/>
      <c r="D7" s="844"/>
      <c r="E7" s="845"/>
      <c r="F7" s="844"/>
      <c r="G7" s="845"/>
      <c r="H7" s="840"/>
    </row>
    <row r="8" spans="1:8" ht="35.25" customHeight="1" thickBot="1" x14ac:dyDescent="0.3">
      <c r="A8" s="834"/>
      <c r="B8" s="837"/>
      <c r="C8" s="841"/>
      <c r="D8" s="234" t="s">
        <v>506</v>
      </c>
      <c r="E8" s="235" t="s">
        <v>507</v>
      </c>
      <c r="F8" s="236" t="s">
        <v>508</v>
      </c>
      <c r="G8" s="237" t="s">
        <v>509</v>
      </c>
      <c r="H8" s="847"/>
    </row>
    <row r="9" spans="1:8" ht="22.5" customHeight="1" thickBot="1" x14ac:dyDescent="0.3">
      <c r="A9" s="835"/>
      <c r="B9" s="838"/>
      <c r="C9" s="235">
        <v>1</v>
      </c>
      <c r="D9" s="238">
        <v>2</v>
      </c>
      <c r="E9" s="239">
        <v>3</v>
      </c>
      <c r="F9" s="238">
        <v>4</v>
      </c>
      <c r="G9" s="239">
        <v>5</v>
      </c>
      <c r="H9" s="240" t="s">
        <v>510</v>
      </c>
    </row>
    <row r="10" spans="1:8" s="1" customFormat="1" ht="15" customHeight="1" x14ac:dyDescent="0.2">
      <c r="A10" s="228" t="s">
        <v>17</v>
      </c>
      <c r="B10" s="224" t="s">
        <v>300</v>
      </c>
      <c r="C10" s="241"/>
      <c r="D10" s="241"/>
      <c r="E10" s="241"/>
      <c r="F10" s="241"/>
      <c r="G10" s="241"/>
      <c r="H10" s="241"/>
    </row>
    <row r="11" spans="1:8" s="1" customFormat="1" ht="15" customHeight="1" x14ac:dyDescent="0.2">
      <c r="A11" s="227">
        <v>1</v>
      </c>
      <c r="B11" s="227" t="s">
        <v>153</v>
      </c>
      <c r="C11" s="218">
        <f>RECEIPTS!G34</f>
        <v>0</v>
      </c>
      <c r="D11" s="76"/>
      <c r="E11" s="76"/>
      <c r="F11" s="76"/>
      <c r="G11" s="76"/>
      <c r="H11" s="218">
        <f>C11-D11+E11+F11-G11</f>
        <v>0</v>
      </c>
    </row>
    <row r="12" spans="1:8" s="1" customFormat="1" ht="15" customHeight="1" x14ac:dyDescent="0.2">
      <c r="A12" s="227">
        <v>2</v>
      </c>
      <c r="B12" s="227" t="s">
        <v>301</v>
      </c>
      <c r="C12" s="218">
        <f>RECEIPTS!G35</f>
        <v>0</v>
      </c>
      <c r="D12" s="76"/>
      <c r="E12" s="76"/>
      <c r="F12" s="76"/>
      <c r="G12" s="76"/>
      <c r="H12" s="218">
        <f>C12-D12+E12+F12-G12</f>
        <v>0</v>
      </c>
    </row>
    <row r="13" spans="1:8" s="1" customFormat="1" ht="15" customHeight="1" x14ac:dyDescent="0.2">
      <c r="A13" s="227">
        <v>3</v>
      </c>
      <c r="B13" s="227" t="s">
        <v>18</v>
      </c>
      <c r="C13" s="218">
        <f>RECEIPTS!G36</f>
        <v>0</v>
      </c>
      <c r="D13" s="76"/>
      <c r="E13" s="76"/>
      <c r="F13" s="76"/>
      <c r="G13" s="76"/>
      <c r="H13" s="218">
        <f>C13-D13+E13+F13-G13</f>
        <v>0</v>
      </c>
    </row>
    <row r="14" spans="1:8" s="1" customFormat="1" ht="15" customHeight="1" x14ac:dyDescent="0.2">
      <c r="A14" s="227">
        <v>4</v>
      </c>
      <c r="B14" s="227" t="s">
        <v>19</v>
      </c>
      <c r="C14" s="218">
        <f>RECEIPTS!G37</f>
        <v>0</v>
      </c>
      <c r="D14" s="76"/>
      <c r="E14" s="76"/>
      <c r="F14" s="76"/>
      <c r="G14" s="76"/>
      <c r="H14" s="218">
        <f>C14-D14+E14+F14-G14</f>
        <v>0</v>
      </c>
    </row>
    <row r="15" spans="1:8" s="1" customFormat="1" ht="15" customHeight="1" x14ac:dyDescent="0.2">
      <c r="A15" s="227">
        <v>5</v>
      </c>
      <c r="B15" s="227" t="s">
        <v>20</v>
      </c>
      <c r="C15" s="218">
        <f>RECEIPTS!G38</f>
        <v>0</v>
      </c>
      <c r="D15" s="76"/>
      <c r="E15" s="76"/>
      <c r="F15" s="76"/>
      <c r="G15" s="76"/>
      <c r="H15" s="218">
        <f>C15-D15+E15+F15-G15</f>
        <v>0</v>
      </c>
    </row>
    <row r="16" spans="1:8" s="1" customFormat="1" ht="15" customHeight="1" x14ac:dyDescent="0.2">
      <c r="A16" s="242"/>
      <c r="B16" s="242" t="s">
        <v>106</v>
      </c>
      <c r="C16" s="218">
        <f t="shared" ref="C16:H16" si="0">SUM(C11:C15)</f>
        <v>0</v>
      </c>
      <c r="D16" s="218">
        <f t="shared" si="0"/>
        <v>0</v>
      </c>
      <c r="E16" s="218">
        <f t="shared" si="0"/>
        <v>0</v>
      </c>
      <c r="F16" s="218">
        <f t="shared" si="0"/>
        <v>0</v>
      </c>
      <c r="G16" s="218">
        <f t="shared" si="0"/>
        <v>0</v>
      </c>
      <c r="H16" s="218">
        <f t="shared" si="0"/>
        <v>0</v>
      </c>
    </row>
    <row r="17" spans="1:8" s="1" customFormat="1" ht="15" customHeight="1" x14ac:dyDescent="0.2">
      <c r="A17" s="228" t="s">
        <v>22</v>
      </c>
      <c r="B17" s="224" t="s">
        <v>172</v>
      </c>
      <c r="C17" s="241"/>
      <c r="D17" s="241"/>
      <c r="E17" s="241"/>
      <c r="F17" s="241"/>
      <c r="G17" s="241"/>
      <c r="H17" s="241"/>
    </row>
    <row r="18" spans="1:8" s="1" customFormat="1" ht="15" customHeight="1" x14ac:dyDescent="0.2">
      <c r="A18" s="227">
        <v>1</v>
      </c>
      <c r="B18" s="227" t="s">
        <v>160</v>
      </c>
      <c r="C18" s="218">
        <f>RECEIPTS!G41</f>
        <v>0</v>
      </c>
      <c r="D18" s="76"/>
      <c r="E18" s="76"/>
      <c r="F18" s="76"/>
      <c r="G18" s="76"/>
      <c r="H18" s="218">
        <f t="shared" ref="H18:H31" si="1">C18-D18+E18+F18-G18</f>
        <v>0</v>
      </c>
    </row>
    <row r="19" spans="1:8" s="1" customFormat="1" ht="15" customHeight="1" x14ac:dyDescent="0.2">
      <c r="A19" s="227">
        <v>2</v>
      </c>
      <c r="B19" s="227" t="s">
        <v>23</v>
      </c>
      <c r="C19" s="218">
        <f>RECEIPTS!G42</f>
        <v>0</v>
      </c>
      <c r="D19" s="76"/>
      <c r="E19" s="76"/>
      <c r="F19" s="76"/>
      <c r="G19" s="76"/>
      <c r="H19" s="218">
        <f t="shared" si="1"/>
        <v>0</v>
      </c>
    </row>
    <row r="20" spans="1:8" s="1" customFormat="1" ht="15" customHeight="1" x14ac:dyDescent="0.2">
      <c r="A20" s="227">
        <v>3</v>
      </c>
      <c r="B20" s="227" t="s">
        <v>166</v>
      </c>
      <c r="C20" s="218">
        <f>RECEIPTS!G43</f>
        <v>0</v>
      </c>
      <c r="D20" s="76"/>
      <c r="E20" s="76"/>
      <c r="F20" s="76"/>
      <c r="G20" s="76"/>
      <c r="H20" s="218">
        <f t="shared" si="1"/>
        <v>0</v>
      </c>
    </row>
    <row r="21" spans="1:8" s="1" customFormat="1" ht="15" customHeight="1" x14ac:dyDescent="0.2">
      <c r="A21" s="227">
        <v>4</v>
      </c>
      <c r="B21" s="227" t="s">
        <v>317</v>
      </c>
      <c r="C21" s="218">
        <f>RECEIPTS!G44</f>
        <v>0</v>
      </c>
      <c r="D21" s="76"/>
      <c r="E21" s="76"/>
      <c r="F21" s="76"/>
      <c r="G21" s="76"/>
      <c r="H21" s="218">
        <f t="shared" si="1"/>
        <v>0</v>
      </c>
    </row>
    <row r="22" spans="1:8" s="1" customFormat="1" ht="15" customHeight="1" x14ac:dyDescent="0.2">
      <c r="A22" s="227">
        <v>5</v>
      </c>
      <c r="B22" s="227" t="s">
        <v>146</v>
      </c>
      <c r="C22" s="218">
        <f>RECEIPTS!G45</f>
        <v>0</v>
      </c>
      <c r="D22" s="76"/>
      <c r="E22" s="76"/>
      <c r="F22" s="76"/>
      <c r="G22" s="76"/>
      <c r="H22" s="218">
        <f t="shared" si="1"/>
        <v>0</v>
      </c>
    </row>
    <row r="23" spans="1:8" s="1" customFormat="1" ht="15" customHeight="1" x14ac:dyDescent="0.2">
      <c r="A23" s="242"/>
      <c r="B23" s="242" t="s">
        <v>106</v>
      </c>
      <c r="C23" s="218">
        <f t="shared" ref="C23:H23" si="2">SUM(C18:C22)</f>
        <v>0</v>
      </c>
      <c r="D23" s="218">
        <f t="shared" si="2"/>
        <v>0</v>
      </c>
      <c r="E23" s="218">
        <f t="shared" si="2"/>
        <v>0</v>
      </c>
      <c r="F23" s="218">
        <f t="shared" si="2"/>
        <v>0</v>
      </c>
      <c r="G23" s="218">
        <f t="shared" si="2"/>
        <v>0</v>
      </c>
      <c r="H23" s="218">
        <f t="shared" si="2"/>
        <v>0</v>
      </c>
    </row>
    <row r="24" spans="1:8" s="1" customFormat="1" ht="15" customHeight="1" x14ac:dyDescent="0.2">
      <c r="A24" s="228" t="s">
        <v>25</v>
      </c>
      <c r="B24" s="224" t="s">
        <v>266</v>
      </c>
      <c r="C24" s="241"/>
      <c r="D24" s="241"/>
      <c r="E24" s="241"/>
      <c r="F24" s="241"/>
      <c r="G24" s="241"/>
      <c r="H24" s="241"/>
    </row>
    <row r="25" spans="1:8" s="1" customFormat="1" ht="15" customHeight="1" x14ac:dyDescent="0.2">
      <c r="A25" s="227">
        <v>1</v>
      </c>
      <c r="B25" s="227" t="s">
        <v>161</v>
      </c>
      <c r="C25" s="218">
        <f>RECEIPTS!G48</f>
        <v>0</v>
      </c>
      <c r="D25" s="76"/>
      <c r="E25" s="76"/>
      <c r="F25" s="76"/>
      <c r="G25" s="76"/>
      <c r="H25" s="218">
        <f t="shared" si="1"/>
        <v>0</v>
      </c>
    </row>
    <row r="26" spans="1:8" s="1" customFormat="1" ht="15" customHeight="1" x14ac:dyDescent="0.2">
      <c r="A26" s="227">
        <v>2</v>
      </c>
      <c r="B26" s="227" t="s">
        <v>24</v>
      </c>
      <c r="C26" s="218">
        <f>RECEIPTS!G49</f>
        <v>0</v>
      </c>
      <c r="D26" s="76"/>
      <c r="E26" s="76"/>
      <c r="F26" s="76"/>
      <c r="G26" s="76"/>
      <c r="H26" s="218">
        <f t="shared" si="1"/>
        <v>0</v>
      </c>
    </row>
    <row r="27" spans="1:8" s="1" customFormat="1" ht="15" customHeight="1" x14ac:dyDescent="0.2">
      <c r="A27" s="242"/>
      <c r="B27" s="242" t="s">
        <v>106</v>
      </c>
      <c r="C27" s="218">
        <f t="shared" ref="C27:H27" si="3">SUM(C25:C26)</f>
        <v>0</v>
      </c>
      <c r="D27" s="218">
        <f t="shared" si="3"/>
        <v>0</v>
      </c>
      <c r="E27" s="218">
        <f t="shared" si="3"/>
        <v>0</v>
      </c>
      <c r="F27" s="218">
        <f t="shared" si="3"/>
        <v>0</v>
      </c>
      <c r="G27" s="218">
        <f t="shared" si="3"/>
        <v>0</v>
      </c>
      <c r="H27" s="218">
        <f t="shared" si="3"/>
        <v>0</v>
      </c>
    </row>
    <row r="28" spans="1:8" s="1" customFormat="1" ht="15" customHeight="1" x14ac:dyDescent="0.2">
      <c r="A28" s="228" t="s">
        <v>27</v>
      </c>
      <c r="B28" s="224" t="s">
        <v>267</v>
      </c>
      <c r="C28" s="241"/>
      <c r="D28" s="241"/>
      <c r="E28" s="241"/>
      <c r="F28" s="241"/>
      <c r="G28" s="241"/>
      <c r="H28" s="241"/>
    </row>
    <row r="29" spans="1:8" s="1" customFormat="1" ht="15" customHeight="1" x14ac:dyDescent="0.2">
      <c r="A29" s="227">
        <v>1</v>
      </c>
      <c r="B29" s="227" t="s">
        <v>167</v>
      </c>
      <c r="C29" s="218">
        <f>RECEIPTS!G52</f>
        <v>0</v>
      </c>
      <c r="D29" s="76"/>
      <c r="E29" s="76"/>
      <c r="F29" s="76"/>
      <c r="G29" s="76"/>
      <c r="H29" s="218">
        <f t="shared" si="1"/>
        <v>0</v>
      </c>
    </row>
    <row r="30" spans="1:8" s="1" customFormat="1" ht="15" customHeight="1" x14ac:dyDescent="0.2">
      <c r="A30" s="227">
        <v>2</v>
      </c>
      <c r="B30" s="227" t="s">
        <v>26</v>
      </c>
      <c r="C30" s="218">
        <f>RECEIPTS!G53</f>
        <v>0</v>
      </c>
      <c r="D30" s="76"/>
      <c r="E30" s="76"/>
      <c r="F30" s="76"/>
      <c r="G30" s="76"/>
      <c r="H30" s="218">
        <f t="shared" si="1"/>
        <v>0</v>
      </c>
    </row>
    <row r="31" spans="1:8" s="1" customFormat="1" ht="15" customHeight="1" x14ac:dyDescent="0.2">
      <c r="A31" s="227">
        <v>3</v>
      </c>
      <c r="B31" s="227" t="s">
        <v>168</v>
      </c>
      <c r="C31" s="218">
        <f>RECEIPTS!G54</f>
        <v>0</v>
      </c>
      <c r="D31" s="76"/>
      <c r="E31" s="76"/>
      <c r="F31" s="76"/>
      <c r="G31" s="76"/>
      <c r="H31" s="218">
        <f t="shared" si="1"/>
        <v>0</v>
      </c>
    </row>
    <row r="32" spans="1:8" s="67" customFormat="1" x14ac:dyDescent="0.2">
      <c r="A32" s="242"/>
      <c r="B32" s="242" t="s">
        <v>106</v>
      </c>
      <c r="C32" s="218">
        <f t="shared" ref="C32:H32" si="4">SUM(C29:C31)</f>
        <v>0</v>
      </c>
      <c r="D32" s="218">
        <f t="shared" si="4"/>
        <v>0</v>
      </c>
      <c r="E32" s="218">
        <f t="shared" si="4"/>
        <v>0</v>
      </c>
      <c r="F32" s="218">
        <f t="shared" si="4"/>
        <v>0</v>
      </c>
      <c r="G32" s="218">
        <f t="shared" si="4"/>
        <v>0</v>
      </c>
      <c r="H32" s="218">
        <f t="shared" si="4"/>
        <v>0</v>
      </c>
    </row>
    <row r="33" spans="1:8" s="67" customFormat="1" ht="24" customHeight="1" x14ac:dyDescent="0.2">
      <c r="A33" s="242"/>
      <c r="B33" s="243" t="s">
        <v>0</v>
      </c>
      <c r="C33" s="244">
        <f t="shared" ref="C33:H33" si="5">C16+C23+C27+C32</f>
        <v>0</v>
      </c>
      <c r="D33" s="244">
        <f t="shared" si="5"/>
        <v>0</v>
      </c>
      <c r="E33" s="244">
        <f t="shared" si="5"/>
        <v>0</v>
      </c>
      <c r="F33" s="244">
        <f t="shared" si="5"/>
        <v>0</v>
      </c>
      <c r="G33" s="244">
        <f t="shared" si="5"/>
        <v>0</v>
      </c>
      <c r="H33" s="244">
        <f t="shared" si="5"/>
        <v>0</v>
      </c>
    </row>
    <row r="34" spans="1:8" s="67" customFormat="1" x14ac:dyDescent="0.25">
      <c r="A34" s="68"/>
    </row>
    <row r="35" spans="1:8" s="67" customFormat="1" x14ac:dyDescent="0.25">
      <c r="A35" s="68"/>
    </row>
    <row r="36" spans="1:8" s="67" customFormat="1" x14ac:dyDescent="0.25">
      <c r="A36" s="68"/>
    </row>
    <row r="37" spans="1:8" s="67" customFormat="1" x14ac:dyDescent="0.25">
      <c r="A37" s="68"/>
    </row>
    <row r="38" spans="1:8" s="67" customFormat="1" x14ac:dyDescent="0.25">
      <c r="A38" s="68"/>
    </row>
    <row r="39" spans="1:8" s="67" customFormat="1" x14ac:dyDescent="0.25">
      <c r="A39" s="68"/>
    </row>
    <row r="40" spans="1:8" s="67" customFormat="1" x14ac:dyDescent="0.25">
      <c r="A40" s="68"/>
    </row>
    <row r="41" spans="1:8" s="67" customFormat="1" x14ac:dyDescent="0.25">
      <c r="A41" s="68"/>
    </row>
    <row r="42" spans="1:8" s="67" customFormat="1" x14ac:dyDescent="0.25">
      <c r="A42" s="68"/>
    </row>
    <row r="43" spans="1:8" s="67" customFormat="1" x14ac:dyDescent="0.25">
      <c r="A43" s="68"/>
    </row>
    <row r="44" spans="1:8" s="67" customFormat="1" x14ac:dyDescent="0.25">
      <c r="A44" s="68"/>
    </row>
    <row r="45" spans="1:8" s="67" customFormat="1" x14ac:dyDescent="0.25">
      <c r="A45" s="68"/>
    </row>
    <row r="46" spans="1:8" s="67" customFormat="1" x14ac:dyDescent="0.25">
      <c r="A46" s="68"/>
    </row>
    <row r="47" spans="1:8" s="67" customFormat="1" x14ac:dyDescent="0.25">
      <c r="A47" s="68"/>
    </row>
    <row r="48" spans="1:8" s="67" customFormat="1" x14ac:dyDescent="0.25">
      <c r="A48" s="68"/>
    </row>
    <row r="49" spans="1:8" s="67" customFormat="1" x14ac:dyDescent="0.25">
      <c r="A49" s="68"/>
    </row>
    <row r="50" spans="1:8" s="67" customFormat="1" x14ac:dyDescent="0.25">
      <c r="A50" s="68"/>
    </row>
    <row r="51" spans="1:8" s="67" customFormat="1" x14ac:dyDescent="0.25">
      <c r="A51" s="68"/>
    </row>
    <row r="52" spans="1:8" s="67" customFormat="1" x14ac:dyDescent="0.25">
      <c r="A52" s="68"/>
    </row>
    <row r="53" spans="1:8" s="67" customFormat="1" x14ac:dyDescent="0.25">
      <c r="A53" s="68"/>
      <c r="B53" s="69"/>
      <c r="C53" s="70"/>
      <c r="D53" s="70"/>
      <c r="E53" s="70"/>
      <c r="F53" s="70"/>
      <c r="G53" s="70"/>
      <c r="H53" s="70"/>
    </row>
    <row r="54" spans="1:8" s="67" customFormat="1" x14ac:dyDescent="0.25">
      <c r="A54" s="68"/>
      <c r="B54" s="69"/>
      <c r="C54" s="70"/>
      <c r="D54" s="70"/>
      <c r="E54" s="70"/>
      <c r="F54" s="70"/>
      <c r="G54" s="70"/>
      <c r="H54" s="70"/>
    </row>
    <row r="55" spans="1:8" s="67" customFormat="1" x14ac:dyDescent="0.25">
      <c r="A55" s="68"/>
      <c r="B55" s="69"/>
      <c r="C55" s="70"/>
      <c r="D55" s="70"/>
      <c r="E55" s="70"/>
      <c r="F55" s="70"/>
      <c r="G55" s="70"/>
      <c r="H55" s="70"/>
    </row>
    <row r="223" spans="2:8" x14ac:dyDescent="0.25">
      <c r="B223" s="71"/>
      <c r="C223" s="72"/>
      <c r="D223" s="72"/>
      <c r="E223" s="72"/>
      <c r="F223" s="72"/>
      <c r="G223" s="72"/>
      <c r="H223" s="72"/>
    </row>
    <row r="310" spans="1:1" s="74" customFormat="1" x14ac:dyDescent="0.25">
      <c r="A310" s="73"/>
    </row>
    <row r="311" spans="1:1" s="74" customFormat="1" x14ac:dyDescent="0.25">
      <c r="A311" s="73"/>
    </row>
    <row r="312" spans="1:1" s="74" customFormat="1" x14ac:dyDescent="0.25">
      <c r="A312" s="73"/>
    </row>
    <row r="313" spans="1:1" s="74" customFormat="1" x14ac:dyDescent="0.25">
      <c r="A313" s="73"/>
    </row>
    <row r="314" spans="1:1" s="74" customFormat="1" x14ac:dyDescent="0.25">
      <c r="A314" s="73"/>
    </row>
    <row r="315" spans="1:1" s="74" customFormat="1" x14ac:dyDescent="0.25">
      <c r="A315" s="73"/>
    </row>
    <row r="316" spans="1:1" s="74" customFormat="1" x14ac:dyDescent="0.25">
      <c r="A316" s="73"/>
    </row>
    <row r="317" spans="1:1" s="74" customFormat="1" x14ac:dyDescent="0.25">
      <c r="A317" s="73"/>
    </row>
    <row r="320" spans="1:1" s="74" customFormat="1" x14ac:dyDescent="0.25">
      <c r="A320" s="73"/>
    </row>
    <row r="321" spans="1:1" s="74" customFormat="1" x14ac:dyDescent="0.25">
      <c r="A321" s="73"/>
    </row>
    <row r="322" spans="1:1" s="74" customFormat="1" x14ac:dyDescent="0.25">
      <c r="A322" s="73"/>
    </row>
    <row r="323" spans="1:1" s="74" customFormat="1" x14ac:dyDescent="0.25">
      <c r="A323" s="73"/>
    </row>
    <row r="324" spans="1:1" s="74" customFormat="1" x14ac:dyDescent="0.25">
      <c r="A324" s="73"/>
    </row>
    <row r="325" spans="1:1" s="74" customFormat="1" x14ac:dyDescent="0.25">
      <c r="A325" s="73"/>
    </row>
    <row r="326" spans="1:1" s="74" customFormat="1" x14ac:dyDescent="0.25">
      <c r="A326" s="73"/>
    </row>
    <row r="327" spans="1:1" s="74" customFormat="1" x14ac:dyDescent="0.25">
      <c r="A327" s="73"/>
    </row>
    <row r="328" spans="1:1" s="74" customFormat="1" x14ac:dyDescent="0.25">
      <c r="A328" s="73"/>
    </row>
    <row r="329" spans="1:1" s="74" customFormat="1" x14ac:dyDescent="0.25">
      <c r="A329" s="73"/>
    </row>
    <row r="330" spans="1:1" s="74" customFormat="1" x14ac:dyDescent="0.25">
      <c r="A330" s="73"/>
    </row>
    <row r="331" spans="1:1" s="74" customFormat="1" x14ac:dyDescent="0.25">
      <c r="A331" s="73"/>
    </row>
    <row r="332" spans="1:1" s="74" customFormat="1" x14ac:dyDescent="0.25">
      <c r="A332" s="73"/>
    </row>
    <row r="333" spans="1:1" s="74" customFormat="1" x14ac:dyDescent="0.25">
      <c r="A333" s="73"/>
    </row>
    <row r="334" spans="1:1" s="74" customFormat="1" x14ac:dyDescent="0.25">
      <c r="A334" s="73"/>
    </row>
    <row r="335" spans="1:1" s="74" customFormat="1" x14ac:dyDescent="0.25">
      <c r="A335" s="73"/>
    </row>
    <row r="336" spans="1:1" s="74" customFormat="1" x14ac:dyDescent="0.25">
      <c r="A336" s="73"/>
    </row>
    <row r="337" spans="1:1" s="74" customFormat="1" x14ac:dyDescent="0.25">
      <c r="A337" s="73"/>
    </row>
    <row r="338" spans="1:1" s="74" customFormat="1" x14ac:dyDescent="0.25">
      <c r="A338" s="73"/>
    </row>
    <row r="339" spans="1:1" s="74" customFormat="1" x14ac:dyDescent="0.25">
      <c r="A339" s="73"/>
    </row>
    <row r="340" spans="1:1" s="74" customFormat="1" x14ac:dyDescent="0.25">
      <c r="A340" s="73"/>
    </row>
    <row r="341" spans="1:1" s="74" customFormat="1" x14ac:dyDescent="0.25">
      <c r="A341" s="73"/>
    </row>
  </sheetData>
  <sheetProtection algorithmName="SHA-512" hashValue="XHgjObTmwpOzUMAQxC1OwURyg0y1I6mg7i5J7Adze5vQSm62RXpQdq9ELFe8AcYxntnSUXTTaMfDaj/8fM24IQ==" saltValue="yY3JwI9SKDin92NsxO/l8Q==" spinCount="100000" sheet="1" formatColumns="0" formatRows="0"/>
  <mergeCells count="9">
    <mergeCell ref="A1:H1"/>
    <mergeCell ref="E2:G2"/>
    <mergeCell ref="A4:H4"/>
    <mergeCell ref="A6:A9"/>
    <mergeCell ref="B6:B9"/>
    <mergeCell ref="C6:C8"/>
    <mergeCell ref="D6:E7"/>
    <mergeCell ref="F6:G7"/>
    <mergeCell ref="H6:H8"/>
  </mergeCells>
  <printOptions horizontalCentered="1" verticalCentered="1" gridLines="1"/>
  <pageMargins left="0.70866141732283472" right="0.23622047244094491" top="0.31496062992125984" bottom="0.47244094488188981" header="0.15748031496062992" footer="0.31496062992125984"/>
  <pageSetup paperSize="9" scale="82" firstPageNumber="3" orientation="landscape" blackAndWhite="1" useFirstPageNumber="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J137"/>
  <sheetViews>
    <sheetView view="pageBreakPreview" zoomScaleNormal="85" zoomScaleSheetLayoutView="100" workbookViewId="0">
      <selection activeCell="E12" sqref="E12"/>
    </sheetView>
  </sheetViews>
  <sheetFormatPr defaultColWidth="4.7109375" defaultRowHeight="12.75" x14ac:dyDescent="0.25"/>
  <cols>
    <col min="1" max="1" width="4.7109375" style="71" customWidth="1"/>
    <col min="2" max="2" width="52.85546875" style="251" customWidth="1"/>
    <col min="3" max="8" width="16.7109375" style="251" customWidth="1"/>
    <col min="9" max="9" width="25.140625" style="251" customWidth="1"/>
    <col min="10" max="10" width="30.5703125" style="251" customWidth="1"/>
    <col min="11" max="255" width="9.140625" style="251" customWidth="1"/>
    <col min="256" max="16384" width="4.7109375" style="251"/>
  </cols>
  <sheetData>
    <row r="1" spans="1:10" s="63" customFormat="1" ht="14.25" customHeight="1" x14ac:dyDescent="0.25">
      <c r="A1" s="830" t="str">
        <f>COVER!A1</f>
        <v>Kendriya Vidyalaya  GANGTOK</v>
      </c>
      <c r="B1" s="830"/>
      <c r="C1" s="830"/>
      <c r="D1" s="830"/>
      <c r="E1" s="830"/>
      <c r="F1" s="830"/>
      <c r="G1" s="830"/>
      <c r="H1" s="830"/>
    </row>
    <row r="2" spans="1:10" s="63" customFormat="1" ht="14.25" customHeight="1" x14ac:dyDescent="0.25">
      <c r="A2" s="64"/>
      <c r="B2" s="64"/>
      <c r="C2" s="64"/>
      <c r="D2" s="64"/>
      <c r="E2" s="64"/>
      <c r="F2" s="64"/>
      <c r="G2" s="64"/>
      <c r="H2" s="64"/>
    </row>
    <row r="3" spans="1:10" s="63" customFormat="1" ht="14.25" customHeight="1" x14ac:dyDescent="0.25">
      <c r="A3" s="64"/>
      <c r="C3" s="64"/>
      <c r="D3" s="848" t="s">
        <v>520</v>
      </c>
      <c r="E3" s="848"/>
      <c r="F3" s="848"/>
      <c r="G3" s="848"/>
      <c r="H3" s="245"/>
    </row>
    <row r="4" spans="1:10" s="63" customFormat="1" ht="14.25" customHeight="1" x14ac:dyDescent="0.25">
      <c r="A4" s="64"/>
      <c r="C4" s="64"/>
      <c r="D4" s="64"/>
      <c r="E4" s="64"/>
      <c r="F4" s="64"/>
      <c r="G4" s="65"/>
      <c r="H4" s="65"/>
    </row>
    <row r="5" spans="1:10" s="63" customFormat="1" ht="71.25" customHeight="1" x14ac:dyDescent="0.25">
      <c r="A5" s="831" t="s">
        <v>512</v>
      </c>
      <c r="B5" s="832"/>
      <c r="C5" s="832"/>
      <c r="D5" s="832"/>
      <c r="E5" s="832"/>
      <c r="F5" s="832"/>
      <c r="G5" s="832"/>
      <c r="H5" s="832"/>
    </row>
    <row r="6" spans="1:10" s="63" customFormat="1" ht="14.25" customHeight="1" thickBot="1" x14ac:dyDescent="0.3">
      <c r="A6" s="64"/>
      <c r="B6" s="64"/>
      <c r="C6" s="64"/>
      <c r="D6" s="64"/>
      <c r="E6" s="64"/>
      <c r="F6" s="64"/>
      <c r="G6" s="64"/>
      <c r="H6" s="64"/>
    </row>
    <row r="7" spans="1:10" s="66" customFormat="1" ht="14.25" customHeight="1" x14ac:dyDescent="0.25">
      <c r="A7" s="839" t="s">
        <v>152</v>
      </c>
      <c r="B7" s="851" t="s">
        <v>1</v>
      </c>
      <c r="C7" s="839" t="s">
        <v>513</v>
      </c>
      <c r="D7" s="842" t="s">
        <v>784</v>
      </c>
      <c r="E7" s="843"/>
      <c r="F7" s="842" t="s">
        <v>785</v>
      </c>
      <c r="G7" s="843"/>
      <c r="H7" s="846" t="s">
        <v>505</v>
      </c>
    </row>
    <row r="8" spans="1:10" s="66" customFormat="1" ht="18" customHeight="1" x14ac:dyDescent="0.25">
      <c r="A8" s="849"/>
      <c r="B8" s="852"/>
      <c r="C8" s="849"/>
      <c r="D8" s="854"/>
      <c r="E8" s="855"/>
      <c r="F8" s="854"/>
      <c r="G8" s="855"/>
      <c r="H8" s="840"/>
    </row>
    <row r="9" spans="1:10" s="66" customFormat="1" ht="25.5" customHeight="1" thickBot="1" x14ac:dyDescent="0.3">
      <c r="A9" s="849"/>
      <c r="B9" s="852"/>
      <c r="C9" s="850"/>
      <c r="D9" s="246" t="s">
        <v>516</v>
      </c>
      <c r="E9" s="247" t="s">
        <v>507</v>
      </c>
      <c r="F9" s="248" t="s">
        <v>517</v>
      </c>
      <c r="G9" s="249" t="s">
        <v>509</v>
      </c>
      <c r="H9" s="841"/>
    </row>
    <row r="10" spans="1:10" s="66" customFormat="1" ht="16.5" customHeight="1" thickBot="1" x14ac:dyDescent="0.3">
      <c r="A10" s="850"/>
      <c r="B10" s="853"/>
      <c r="C10" s="235">
        <v>1</v>
      </c>
      <c r="D10" s="238">
        <v>2</v>
      </c>
      <c r="E10" s="239">
        <v>3</v>
      </c>
      <c r="F10" s="238">
        <v>4</v>
      </c>
      <c r="G10" s="239">
        <v>5</v>
      </c>
      <c r="H10" s="240" t="s">
        <v>510</v>
      </c>
    </row>
    <row r="11" spans="1:10" s="195" customFormat="1" ht="15.75" customHeight="1" x14ac:dyDescent="0.2">
      <c r="A11" s="228" t="s">
        <v>3</v>
      </c>
      <c r="B11" s="224" t="s">
        <v>41</v>
      </c>
      <c r="C11" s="241"/>
      <c r="D11" s="241"/>
      <c r="E11" s="241"/>
      <c r="F11" s="241"/>
      <c r="G11" s="241"/>
      <c r="H11" s="241"/>
      <c r="I11" s="230"/>
    </row>
    <row r="12" spans="1:10" s="195" customFormat="1" ht="12.75" customHeight="1" x14ac:dyDescent="0.2">
      <c r="A12" s="50">
        <v>1</v>
      </c>
      <c r="B12" s="196" t="s">
        <v>616</v>
      </c>
      <c r="C12" s="312">
        <f>PAYMENTS!E7</f>
        <v>15390931</v>
      </c>
      <c r="D12" s="76">
        <v>2043215</v>
      </c>
      <c r="E12" s="76">
        <v>2728118</v>
      </c>
      <c r="F12" s="76"/>
      <c r="G12" s="76"/>
      <c r="H12" s="312">
        <f>C12-D12+E12+F12-G12</f>
        <v>16075834</v>
      </c>
      <c r="I12" s="225" t="s">
        <v>553</v>
      </c>
      <c r="J12" s="225" t="s">
        <v>573</v>
      </c>
    </row>
    <row r="13" spans="1:10" s="195" customFormat="1" ht="12.75" customHeight="1" x14ac:dyDescent="0.2">
      <c r="A13" s="50">
        <v>2</v>
      </c>
      <c r="B13" s="196" t="s">
        <v>42</v>
      </c>
      <c r="C13" s="312">
        <f>PAYMENTS!E8</f>
        <v>6937049</v>
      </c>
      <c r="D13" s="76"/>
      <c r="E13" s="76"/>
      <c r="F13" s="76"/>
      <c r="G13" s="76"/>
      <c r="H13" s="312">
        <f t="shared" ref="H13:H45" si="0">C13-D13+E13+F13-G13</f>
        <v>6937049</v>
      </c>
      <c r="I13" s="225" t="s">
        <v>552</v>
      </c>
      <c r="J13" s="225" t="s">
        <v>574</v>
      </c>
    </row>
    <row r="14" spans="1:10" s="195" customFormat="1" ht="12.75" customHeight="1" x14ac:dyDescent="0.2">
      <c r="A14" s="50">
        <v>3</v>
      </c>
      <c r="B14" s="196" t="s">
        <v>43</v>
      </c>
      <c r="C14" s="312">
        <f>PAYMENTS!E9</f>
        <v>572890</v>
      </c>
      <c r="D14" s="76"/>
      <c r="E14" s="76"/>
      <c r="F14" s="76"/>
      <c r="G14" s="76"/>
      <c r="H14" s="312">
        <f t="shared" si="0"/>
        <v>572890</v>
      </c>
      <c r="I14" s="225" t="s">
        <v>554</v>
      </c>
      <c r="J14" s="225" t="s">
        <v>575</v>
      </c>
    </row>
    <row r="15" spans="1:10" s="195" customFormat="1" ht="12.75" customHeight="1" x14ac:dyDescent="0.2">
      <c r="A15" s="50">
        <v>4</v>
      </c>
      <c r="B15" s="196" t="s">
        <v>44</v>
      </c>
      <c r="C15" s="312">
        <f>PAYMENTS!E10</f>
        <v>278503</v>
      </c>
      <c r="D15" s="76"/>
      <c r="E15" s="76"/>
      <c r="F15" s="76"/>
      <c r="G15" s="76"/>
      <c r="H15" s="312">
        <f t="shared" si="0"/>
        <v>278503</v>
      </c>
      <c r="I15" s="225" t="s">
        <v>555</v>
      </c>
      <c r="J15" s="225" t="s">
        <v>576</v>
      </c>
    </row>
    <row r="16" spans="1:10" s="195" customFormat="1" ht="12.75" customHeight="1" x14ac:dyDescent="0.2">
      <c r="A16" s="50">
        <v>5</v>
      </c>
      <c r="B16" s="196" t="s">
        <v>45</v>
      </c>
      <c r="C16" s="312">
        <f>PAYMENTS!E11</f>
        <v>507610</v>
      </c>
      <c r="D16" s="76"/>
      <c r="E16" s="76"/>
      <c r="F16" s="76"/>
      <c r="G16" s="76"/>
      <c r="H16" s="312">
        <f t="shared" si="0"/>
        <v>507610</v>
      </c>
      <c r="I16" s="225" t="s">
        <v>556</v>
      </c>
      <c r="J16" s="225" t="s">
        <v>577</v>
      </c>
    </row>
    <row r="17" spans="1:10" s="195" customFormat="1" ht="12.75" customHeight="1" x14ac:dyDescent="0.2">
      <c r="A17" s="50">
        <v>6</v>
      </c>
      <c r="B17" s="196" t="s">
        <v>46</v>
      </c>
      <c r="C17" s="312">
        <f>PAYMENTS!E12</f>
        <v>0</v>
      </c>
      <c r="D17" s="76"/>
      <c r="E17" s="76"/>
      <c r="F17" s="76"/>
      <c r="G17" s="76"/>
      <c r="H17" s="312">
        <f t="shared" si="0"/>
        <v>0</v>
      </c>
      <c r="I17" s="225" t="s">
        <v>572</v>
      </c>
      <c r="J17" s="225" t="s">
        <v>578</v>
      </c>
    </row>
    <row r="18" spans="1:10" s="195" customFormat="1" ht="12.75" customHeight="1" x14ac:dyDescent="0.2">
      <c r="A18" s="50">
        <v>7</v>
      </c>
      <c r="B18" s="196" t="s">
        <v>47</v>
      </c>
      <c r="C18" s="312">
        <f>PAYMENTS!E13</f>
        <v>270000</v>
      </c>
      <c r="D18" s="76"/>
      <c r="E18" s="76"/>
      <c r="F18" s="76"/>
      <c r="G18" s="76"/>
      <c r="H18" s="312">
        <f t="shared" si="0"/>
        <v>270000</v>
      </c>
      <c r="I18" s="225" t="s">
        <v>557</v>
      </c>
      <c r="J18" s="225" t="s">
        <v>579</v>
      </c>
    </row>
    <row r="19" spans="1:10" s="195" customFormat="1" ht="12.75" customHeight="1" x14ac:dyDescent="0.2">
      <c r="A19" s="50">
        <v>8</v>
      </c>
      <c r="B19" s="196" t="s">
        <v>48</v>
      </c>
      <c r="C19" s="312">
        <f>PAYMENTS!E14</f>
        <v>124985</v>
      </c>
      <c r="D19" s="76"/>
      <c r="E19" s="76"/>
      <c r="F19" s="76"/>
      <c r="G19" s="76"/>
      <c r="H19" s="312">
        <f t="shared" si="0"/>
        <v>124985</v>
      </c>
      <c r="I19" s="225" t="s">
        <v>558</v>
      </c>
      <c r="J19" s="225" t="s">
        <v>580</v>
      </c>
    </row>
    <row r="20" spans="1:10" s="195" customFormat="1" ht="12.75" customHeight="1" x14ac:dyDescent="0.2">
      <c r="A20" s="50">
        <v>9</v>
      </c>
      <c r="B20" s="196" t="s">
        <v>264</v>
      </c>
      <c r="C20" s="312">
        <f>PAYMENTS!E15</f>
        <v>0</v>
      </c>
      <c r="D20" s="76"/>
      <c r="E20" s="76"/>
      <c r="F20" s="76"/>
      <c r="G20" s="76"/>
      <c r="H20" s="312">
        <f t="shared" si="0"/>
        <v>0</v>
      </c>
      <c r="I20" s="225" t="s">
        <v>559</v>
      </c>
      <c r="J20" s="225" t="s">
        <v>581</v>
      </c>
    </row>
    <row r="21" spans="1:10" s="195" customFormat="1" ht="12.75" customHeight="1" x14ac:dyDescent="0.2">
      <c r="A21" s="50">
        <v>10</v>
      </c>
      <c r="B21" s="196" t="s">
        <v>49</v>
      </c>
      <c r="C21" s="312">
        <f>PAYMENTS!E16</f>
        <v>0</v>
      </c>
      <c r="D21" s="76"/>
      <c r="E21" s="76"/>
      <c r="F21" s="76"/>
      <c r="G21" s="76"/>
      <c r="H21" s="312">
        <f t="shared" si="0"/>
        <v>0</v>
      </c>
      <c r="I21" s="225" t="s">
        <v>560</v>
      </c>
      <c r="J21" s="225" t="s">
        <v>582</v>
      </c>
    </row>
    <row r="22" spans="1:10" s="195" customFormat="1" ht="12.75" customHeight="1" x14ac:dyDescent="0.2">
      <c r="A22" s="50">
        <v>11</v>
      </c>
      <c r="B22" s="196" t="s">
        <v>617</v>
      </c>
      <c r="C22" s="312">
        <f>PAYMENTS!E17</f>
        <v>0</v>
      </c>
      <c r="D22" s="76"/>
      <c r="E22" s="76"/>
      <c r="F22" s="76"/>
      <c r="G22" s="76"/>
      <c r="H22" s="312">
        <f t="shared" si="0"/>
        <v>0</v>
      </c>
      <c r="I22" s="225" t="s">
        <v>561</v>
      </c>
      <c r="J22" s="225" t="s">
        <v>583</v>
      </c>
    </row>
    <row r="23" spans="1:10" s="195" customFormat="1" ht="12.75" customHeight="1" x14ac:dyDescent="0.2">
      <c r="A23" s="50">
        <v>12</v>
      </c>
      <c r="B23" s="196" t="s">
        <v>298</v>
      </c>
      <c r="C23" s="312">
        <f>PAYMENTS!E18</f>
        <v>0</v>
      </c>
      <c r="D23" s="76"/>
      <c r="E23" s="76"/>
      <c r="F23" s="76"/>
      <c r="G23" s="76"/>
      <c r="H23" s="312">
        <f t="shared" si="0"/>
        <v>0</v>
      </c>
      <c r="I23" s="225" t="s">
        <v>562</v>
      </c>
      <c r="J23" s="225" t="s">
        <v>584</v>
      </c>
    </row>
    <row r="24" spans="1:10" s="195" customFormat="1" ht="12.75" customHeight="1" x14ac:dyDescent="0.2">
      <c r="A24" s="50">
        <v>13</v>
      </c>
      <c r="B24" s="196" t="s">
        <v>307</v>
      </c>
      <c r="C24" s="312">
        <f>PAYMENTS!E19</f>
        <v>2153335</v>
      </c>
      <c r="D24" s="76"/>
      <c r="E24" s="76"/>
      <c r="F24" s="76"/>
      <c r="G24" s="76"/>
      <c r="H24" s="312">
        <f t="shared" si="0"/>
        <v>2153335</v>
      </c>
      <c r="I24" s="225" t="s">
        <v>565</v>
      </c>
      <c r="J24" s="225" t="s">
        <v>585</v>
      </c>
    </row>
    <row r="25" spans="1:10" s="195" customFormat="1" ht="12.75" customHeight="1" x14ac:dyDescent="0.2">
      <c r="A25" s="50">
        <v>14</v>
      </c>
      <c r="B25" s="196" t="s">
        <v>50</v>
      </c>
      <c r="C25" s="312">
        <f>PAYMENTS!E20</f>
        <v>0</v>
      </c>
      <c r="D25" s="76"/>
      <c r="E25" s="76"/>
      <c r="F25" s="76"/>
      <c r="G25" s="76"/>
      <c r="H25" s="312">
        <f t="shared" si="0"/>
        <v>0</v>
      </c>
      <c r="I25" s="225" t="s">
        <v>563</v>
      </c>
      <c r="J25" s="225" t="s">
        <v>586</v>
      </c>
    </row>
    <row r="26" spans="1:10" s="195" customFormat="1" ht="12.75" customHeight="1" x14ac:dyDescent="0.2">
      <c r="A26" s="50">
        <v>15</v>
      </c>
      <c r="B26" s="196" t="s">
        <v>873</v>
      </c>
      <c r="C26" s="312">
        <f>PAYMENTS!E21</f>
        <v>0</v>
      </c>
      <c r="D26" s="76"/>
      <c r="E26" s="76"/>
      <c r="F26" s="76"/>
      <c r="G26" s="76"/>
      <c r="H26" s="312">
        <f t="shared" si="0"/>
        <v>0</v>
      </c>
      <c r="I26" s="225" t="s">
        <v>564</v>
      </c>
      <c r="J26" s="225" t="s">
        <v>587</v>
      </c>
    </row>
    <row r="27" spans="1:10" s="195" customFormat="1" ht="12.75" customHeight="1" x14ac:dyDescent="0.2">
      <c r="A27" s="50">
        <v>16</v>
      </c>
      <c r="B27" s="196" t="s">
        <v>51</v>
      </c>
      <c r="C27" s="312">
        <f>PAYMENTS!E22</f>
        <v>1365959</v>
      </c>
      <c r="D27" s="76"/>
      <c r="E27" s="76"/>
      <c r="F27" s="76"/>
      <c r="G27" s="76"/>
      <c r="H27" s="312">
        <f t="shared" si="0"/>
        <v>1365959</v>
      </c>
      <c r="I27" s="225" t="s">
        <v>566</v>
      </c>
      <c r="J27" s="225" t="s">
        <v>588</v>
      </c>
    </row>
    <row r="28" spans="1:10" s="195" customFormat="1" ht="12.75" customHeight="1" x14ac:dyDescent="0.2">
      <c r="A28" s="50">
        <v>17</v>
      </c>
      <c r="B28" s="196" t="s">
        <v>52</v>
      </c>
      <c r="C28" s="312">
        <f>PAYMENTS!E23</f>
        <v>0</v>
      </c>
      <c r="D28" s="76"/>
      <c r="E28" s="76"/>
      <c r="F28" s="76"/>
      <c r="G28" s="76"/>
      <c r="H28" s="312">
        <f t="shared" si="0"/>
        <v>0</v>
      </c>
      <c r="I28" s="225" t="s">
        <v>567</v>
      </c>
      <c r="J28" s="225" t="s">
        <v>589</v>
      </c>
    </row>
    <row r="29" spans="1:10" s="195" customFormat="1" ht="12.75" customHeight="1" x14ac:dyDescent="0.2">
      <c r="A29" s="50">
        <v>18</v>
      </c>
      <c r="B29" s="196" t="s">
        <v>53</v>
      </c>
      <c r="C29" s="312">
        <f>PAYMENTS!E24</f>
        <v>0</v>
      </c>
      <c r="D29" s="76"/>
      <c r="E29" s="76"/>
      <c r="F29" s="76"/>
      <c r="G29" s="76"/>
      <c r="H29" s="312">
        <f t="shared" si="0"/>
        <v>0</v>
      </c>
      <c r="I29" s="225" t="s">
        <v>568</v>
      </c>
      <c r="J29" s="225" t="s">
        <v>590</v>
      </c>
    </row>
    <row r="30" spans="1:10" s="195" customFormat="1" ht="12.75" customHeight="1" x14ac:dyDescent="0.2">
      <c r="A30" s="50">
        <v>19</v>
      </c>
      <c r="B30" s="196" t="s">
        <v>618</v>
      </c>
      <c r="C30" s="312">
        <f>PAYMENTS!E25</f>
        <v>0</v>
      </c>
      <c r="D30" s="76"/>
      <c r="E30" s="76"/>
      <c r="F30" s="76"/>
      <c r="G30" s="76"/>
      <c r="H30" s="312">
        <f t="shared" si="0"/>
        <v>0</v>
      </c>
      <c r="I30" s="225" t="s">
        <v>570</v>
      </c>
      <c r="J30" s="225" t="s">
        <v>591</v>
      </c>
    </row>
    <row r="31" spans="1:10" s="195" customFormat="1" ht="12.75" customHeight="1" x14ac:dyDescent="0.2">
      <c r="A31" s="50">
        <v>20</v>
      </c>
      <c r="B31" s="196" t="s">
        <v>874</v>
      </c>
      <c r="C31" s="312">
        <f>PAYMENTS!E26</f>
        <v>834389</v>
      </c>
      <c r="D31" s="76"/>
      <c r="E31" s="76"/>
      <c r="F31" s="76"/>
      <c r="G31" s="76"/>
      <c r="H31" s="312">
        <f t="shared" si="0"/>
        <v>834389</v>
      </c>
      <c r="I31" s="225" t="s">
        <v>569</v>
      </c>
      <c r="J31" s="225" t="s">
        <v>592</v>
      </c>
    </row>
    <row r="32" spans="1:10" s="195" customFormat="1" ht="12.75" customHeight="1" x14ac:dyDescent="0.2">
      <c r="A32" s="50">
        <v>21</v>
      </c>
      <c r="B32" s="196" t="s">
        <v>875</v>
      </c>
      <c r="C32" s="312">
        <f>PAYMENTS!E27</f>
        <v>0</v>
      </c>
      <c r="D32" s="76"/>
      <c r="E32" s="76"/>
      <c r="F32" s="76"/>
      <c r="G32" s="76"/>
      <c r="H32" s="312">
        <f t="shared" si="0"/>
        <v>0</v>
      </c>
      <c r="I32" s="225" t="s">
        <v>571</v>
      </c>
      <c r="J32" s="225" t="s">
        <v>593</v>
      </c>
    </row>
    <row r="33" spans="1:10" s="195" customFormat="1" ht="12.75" customHeight="1" x14ac:dyDescent="0.2">
      <c r="A33" s="50">
        <v>22</v>
      </c>
      <c r="B33" s="196" t="s">
        <v>876</v>
      </c>
      <c r="C33" s="312">
        <f>PAYMENTS!E28</f>
        <v>0</v>
      </c>
      <c r="D33" s="76"/>
      <c r="E33" s="76"/>
      <c r="F33" s="76"/>
      <c r="G33" s="76"/>
      <c r="H33" s="312">
        <f t="shared" si="0"/>
        <v>0</v>
      </c>
      <c r="I33" s="109"/>
      <c r="J33" s="225" t="s">
        <v>594</v>
      </c>
    </row>
    <row r="34" spans="1:10" s="195" customFormat="1" ht="12.75" customHeight="1" x14ac:dyDescent="0.2">
      <c r="A34" s="50">
        <v>23</v>
      </c>
      <c r="B34" s="196" t="s">
        <v>55</v>
      </c>
      <c r="C34" s="312">
        <f>PAYMENTS!E29</f>
        <v>0</v>
      </c>
      <c r="D34" s="76"/>
      <c r="E34" s="76"/>
      <c r="F34" s="76"/>
      <c r="G34" s="76"/>
      <c r="H34" s="312">
        <f t="shared" si="0"/>
        <v>0</v>
      </c>
      <c r="I34" s="109"/>
      <c r="J34" s="225" t="s">
        <v>595</v>
      </c>
    </row>
    <row r="35" spans="1:10" s="195" customFormat="1" ht="12.75" customHeight="1" x14ac:dyDescent="0.2">
      <c r="A35" s="50">
        <v>24</v>
      </c>
      <c r="B35" s="196" t="s">
        <v>56</v>
      </c>
      <c r="C35" s="312">
        <f>PAYMENTS!E30</f>
        <v>1501937</v>
      </c>
      <c r="D35" s="76"/>
      <c r="E35" s="76"/>
      <c r="F35" s="76"/>
      <c r="G35" s="76"/>
      <c r="H35" s="312">
        <f t="shared" si="0"/>
        <v>1501937</v>
      </c>
      <c r="I35" s="5"/>
      <c r="J35" s="225" t="s">
        <v>596</v>
      </c>
    </row>
    <row r="36" spans="1:10" s="195" customFormat="1" ht="12.75" customHeight="1" x14ac:dyDescent="0.2">
      <c r="A36" s="50">
        <v>25</v>
      </c>
      <c r="B36" s="196" t="s">
        <v>54</v>
      </c>
      <c r="C36" s="312">
        <f>PAYMENTS!E31</f>
        <v>0</v>
      </c>
      <c r="D36" s="76"/>
      <c r="E36" s="76"/>
      <c r="F36" s="76"/>
      <c r="G36" s="76"/>
      <c r="H36" s="312">
        <f t="shared" si="0"/>
        <v>0</v>
      </c>
      <c r="I36" s="5"/>
      <c r="J36" s="225" t="s">
        <v>597</v>
      </c>
    </row>
    <row r="37" spans="1:10" s="195" customFormat="1" ht="12.75" customHeight="1" x14ac:dyDescent="0.2">
      <c r="A37" s="50">
        <v>26</v>
      </c>
      <c r="B37" s="196" t="s">
        <v>878</v>
      </c>
      <c r="C37" s="312">
        <f>PAYMENTS!E32</f>
        <v>0</v>
      </c>
      <c r="D37" s="76"/>
      <c r="E37" s="76"/>
      <c r="F37" s="76"/>
      <c r="G37" s="76"/>
      <c r="H37" s="312">
        <f t="shared" si="0"/>
        <v>0</v>
      </c>
      <c r="I37" s="231"/>
    </row>
    <row r="38" spans="1:10" s="195" customFormat="1" ht="12.75" customHeight="1" x14ac:dyDescent="0.2">
      <c r="A38" s="50">
        <v>27</v>
      </c>
      <c r="B38" s="196" t="s">
        <v>57</v>
      </c>
      <c r="C38" s="312">
        <f>PAYMENTS!E33</f>
        <v>0</v>
      </c>
      <c r="D38" s="76"/>
      <c r="E38" s="76"/>
      <c r="F38" s="76"/>
      <c r="G38" s="76"/>
      <c r="H38" s="312">
        <f t="shared" si="0"/>
        <v>0</v>
      </c>
      <c r="I38" s="231"/>
    </row>
    <row r="39" spans="1:10" s="195" customFormat="1" ht="12.75" customHeight="1" x14ac:dyDescent="0.2">
      <c r="A39" s="50">
        <v>28</v>
      </c>
      <c r="B39" s="196" t="s">
        <v>879</v>
      </c>
      <c r="C39" s="312">
        <f>PAYMENTS!E34</f>
        <v>0</v>
      </c>
      <c r="D39" s="76"/>
      <c r="E39" s="76"/>
      <c r="F39" s="76"/>
      <c r="G39" s="76"/>
      <c r="H39" s="312">
        <f t="shared" si="0"/>
        <v>0</v>
      </c>
      <c r="I39" s="231"/>
    </row>
    <row r="40" spans="1:10" s="195" customFormat="1" ht="12.75" customHeight="1" x14ac:dyDescent="0.2">
      <c r="A40" s="50">
        <v>29</v>
      </c>
      <c r="B40" s="196" t="s">
        <v>308</v>
      </c>
      <c r="C40" s="312">
        <f>PAYMENTS!E35</f>
        <v>0</v>
      </c>
      <c r="D40" s="76"/>
      <c r="E40" s="76"/>
      <c r="F40" s="76"/>
      <c r="G40" s="76"/>
      <c r="H40" s="312">
        <f t="shared" si="0"/>
        <v>0</v>
      </c>
      <c r="I40" s="231"/>
    </row>
    <row r="41" spans="1:10" s="195" customFormat="1" ht="12.75" customHeight="1" x14ac:dyDescent="0.2">
      <c r="A41" s="50">
        <v>30</v>
      </c>
      <c r="B41" s="196" t="s">
        <v>856</v>
      </c>
      <c r="C41" s="312">
        <f>PAYMENTS!E36</f>
        <v>0</v>
      </c>
      <c r="D41" s="76"/>
      <c r="E41" s="76"/>
      <c r="F41" s="76"/>
      <c r="G41" s="76"/>
      <c r="H41" s="312">
        <f t="shared" si="0"/>
        <v>0</v>
      </c>
      <c r="I41" s="231"/>
    </row>
    <row r="42" spans="1:10" s="195" customFormat="1" ht="12.75" customHeight="1" x14ac:dyDescent="0.2">
      <c r="A42" s="50">
        <v>31</v>
      </c>
      <c r="B42" s="196" t="s">
        <v>58</v>
      </c>
      <c r="C42" s="312">
        <f>PAYMENTS!E37</f>
        <v>339293</v>
      </c>
      <c r="D42" s="76"/>
      <c r="E42" s="76"/>
      <c r="F42" s="76"/>
      <c r="G42" s="76"/>
      <c r="H42" s="312">
        <f t="shared" si="0"/>
        <v>339293</v>
      </c>
      <c r="I42" s="231"/>
    </row>
    <row r="43" spans="1:10" s="195" customFormat="1" ht="12.75" customHeight="1" x14ac:dyDescent="0.2">
      <c r="A43" s="50">
        <v>32</v>
      </c>
      <c r="B43" s="196" t="s">
        <v>859</v>
      </c>
      <c r="C43" s="312">
        <f>PAYMENTS!E38</f>
        <v>0</v>
      </c>
      <c r="D43" s="76"/>
      <c r="E43" s="76"/>
      <c r="F43" s="76"/>
      <c r="G43" s="76"/>
      <c r="H43" s="312">
        <f t="shared" si="0"/>
        <v>0</v>
      </c>
      <c r="I43" s="231"/>
    </row>
    <row r="44" spans="1:10" s="195" customFormat="1" ht="12.75" customHeight="1" x14ac:dyDescent="0.2">
      <c r="A44" s="50">
        <v>33</v>
      </c>
      <c r="B44" s="196" t="s">
        <v>857</v>
      </c>
      <c r="C44" s="312">
        <f>PAYMENTS!E39</f>
        <v>0</v>
      </c>
      <c r="D44" s="76"/>
      <c r="E44" s="76"/>
      <c r="F44" s="76"/>
      <c r="G44" s="76"/>
      <c r="H44" s="312">
        <f t="shared" si="0"/>
        <v>0</v>
      </c>
      <c r="I44" s="231"/>
    </row>
    <row r="45" spans="1:10" s="195" customFormat="1" ht="12.75" customHeight="1" x14ac:dyDescent="0.2">
      <c r="A45" s="50">
        <v>34</v>
      </c>
      <c r="B45" s="196" t="s">
        <v>858</v>
      </c>
      <c r="C45" s="312">
        <f>PAYMENTS!E40</f>
        <v>0</v>
      </c>
      <c r="D45" s="76"/>
      <c r="E45" s="76"/>
      <c r="F45" s="76"/>
      <c r="G45" s="76"/>
      <c r="H45" s="312">
        <f t="shared" si="0"/>
        <v>0</v>
      </c>
      <c r="I45" s="231"/>
    </row>
    <row r="46" spans="1:10" s="195" customFormat="1" ht="12.75" customHeight="1" x14ac:dyDescent="0.2">
      <c r="A46" s="50"/>
      <c r="B46" s="312" t="s">
        <v>232</v>
      </c>
      <c r="C46" s="211">
        <f t="shared" ref="C46:H46" si="1">SUM(C12:C45)</f>
        <v>30276881</v>
      </c>
      <c r="D46" s="211">
        <f t="shared" si="1"/>
        <v>2043215</v>
      </c>
      <c r="E46" s="211">
        <f t="shared" si="1"/>
        <v>2728118</v>
      </c>
      <c r="F46" s="211">
        <f t="shared" si="1"/>
        <v>0</v>
      </c>
      <c r="G46" s="211">
        <f t="shared" si="1"/>
        <v>0</v>
      </c>
      <c r="H46" s="211">
        <f t="shared" si="1"/>
        <v>30961784</v>
      </c>
      <c r="I46" s="230"/>
    </row>
    <row r="47" spans="1:10" s="195" customFormat="1" ht="13.5" customHeight="1" x14ac:dyDescent="0.2">
      <c r="A47" s="228" t="s">
        <v>12</v>
      </c>
      <c r="B47" s="224" t="s">
        <v>179</v>
      </c>
      <c r="C47" s="241"/>
      <c r="D47" s="241"/>
      <c r="E47" s="241"/>
      <c r="F47" s="241"/>
      <c r="G47" s="241"/>
      <c r="H47" s="241"/>
      <c r="I47" s="2"/>
    </row>
    <row r="48" spans="1:10" s="195" customFormat="1" ht="13.5" customHeight="1" x14ac:dyDescent="0.2">
      <c r="A48" s="50">
        <v>1</v>
      </c>
      <c r="B48" s="55" t="s">
        <v>59</v>
      </c>
      <c r="C48" s="312">
        <f>PAYMENTS!E43</f>
        <v>0</v>
      </c>
      <c r="D48" s="76"/>
      <c r="E48" s="76"/>
      <c r="F48" s="76"/>
      <c r="G48" s="76"/>
      <c r="H48" s="312">
        <f t="shared" ref="H48:H81" si="2">C48-D48+E48+F48-G48</f>
        <v>0</v>
      </c>
      <c r="I48" s="231"/>
    </row>
    <row r="49" spans="1:9" s="195" customFormat="1" ht="13.5" customHeight="1" x14ac:dyDescent="0.2">
      <c r="A49" s="50">
        <v>2</v>
      </c>
      <c r="B49" s="55" t="s">
        <v>60</v>
      </c>
      <c r="C49" s="312">
        <f>PAYMENTS!E44</f>
        <v>0</v>
      </c>
      <c r="D49" s="76"/>
      <c r="E49" s="76"/>
      <c r="F49" s="76"/>
      <c r="G49" s="76"/>
      <c r="H49" s="312">
        <f t="shared" si="2"/>
        <v>0</v>
      </c>
      <c r="I49" s="231"/>
    </row>
    <row r="50" spans="1:9" s="195" customFormat="1" ht="13.5" customHeight="1" x14ac:dyDescent="0.2">
      <c r="A50" s="50">
        <v>3</v>
      </c>
      <c r="B50" s="55" t="s">
        <v>452</v>
      </c>
      <c r="C50" s="312">
        <f>PAYMENTS!E45</f>
        <v>0</v>
      </c>
      <c r="D50" s="76"/>
      <c r="E50" s="76"/>
      <c r="F50" s="76"/>
      <c r="G50" s="76"/>
      <c r="H50" s="312">
        <f t="shared" si="2"/>
        <v>0</v>
      </c>
      <c r="I50" s="231"/>
    </row>
    <row r="51" spans="1:9" s="195" customFormat="1" ht="13.5" customHeight="1" x14ac:dyDescent="0.2">
      <c r="A51" s="50">
        <v>4</v>
      </c>
      <c r="B51" s="55" t="s">
        <v>621</v>
      </c>
      <c r="C51" s="312">
        <f>PAYMENTS!E46</f>
        <v>0</v>
      </c>
      <c r="D51" s="76"/>
      <c r="E51" s="76"/>
      <c r="F51" s="76"/>
      <c r="G51" s="76"/>
      <c r="H51" s="312">
        <f t="shared" si="2"/>
        <v>0</v>
      </c>
      <c r="I51" s="231"/>
    </row>
    <row r="52" spans="1:9" s="195" customFormat="1" ht="13.5" customHeight="1" x14ac:dyDescent="0.2">
      <c r="A52" s="50">
        <v>5</v>
      </c>
      <c r="B52" s="55" t="s">
        <v>61</v>
      </c>
      <c r="C52" s="312">
        <f>PAYMENTS!E47</f>
        <v>0</v>
      </c>
      <c r="D52" s="76"/>
      <c r="E52" s="76"/>
      <c r="F52" s="76"/>
      <c r="G52" s="76"/>
      <c r="H52" s="312">
        <f t="shared" si="2"/>
        <v>0</v>
      </c>
      <c r="I52" s="231"/>
    </row>
    <row r="53" spans="1:9" s="195" customFormat="1" ht="13.5" customHeight="1" x14ac:dyDescent="0.2">
      <c r="A53" s="50">
        <v>6</v>
      </c>
      <c r="B53" s="55" t="s">
        <v>62</v>
      </c>
      <c r="C53" s="312">
        <f>PAYMENTS!E48</f>
        <v>0</v>
      </c>
      <c r="D53" s="76"/>
      <c r="E53" s="76"/>
      <c r="F53" s="76"/>
      <c r="G53" s="76"/>
      <c r="H53" s="312">
        <f t="shared" si="2"/>
        <v>0</v>
      </c>
      <c r="I53" s="231"/>
    </row>
    <row r="54" spans="1:9" s="195" customFormat="1" ht="13.5" customHeight="1" x14ac:dyDescent="0.2">
      <c r="A54" s="50">
        <v>7</v>
      </c>
      <c r="B54" s="55" t="s">
        <v>309</v>
      </c>
      <c r="C54" s="312">
        <f>PAYMENTS!E49</f>
        <v>0</v>
      </c>
      <c r="D54" s="76"/>
      <c r="E54" s="76"/>
      <c r="F54" s="76"/>
      <c r="G54" s="76"/>
      <c r="H54" s="312">
        <f t="shared" si="2"/>
        <v>0</v>
      </c>
      <c r="I54" s="231"/>
    </row>
    <row r="55" spans="1:9" s="195" customFormat="1" ht="13.5" customHeight="1" x14ac:dyDescent="0.2">
      <c r="A55" s="50">
        <v>8</v>
      </c>
      <c r="B55" s="55" t="s">
        <v>63</v>
      </c>
      <c r="C55" s="312">
        <f>PAYMENTS!E50</f>
        <v>0</v>
      </c>
      <c r="D55" s="76"/>
      <c r="E55" s="76"/>
      <c r="F55" s="76"/>
      <c r="G55" s="76"/>
      <c r="H55" s="312">
        <f t="shared" si="2"/>
        <v>0</v>
      </c>
      <c r="I55" s="231"/>
    </row>
    <row r="56" spans="1:9" s="195" customFormat="1" ht="13.5" customHeight="1" x14ac:dyDescent="0.2">
      <c r="A56" s="50">
        <v>9</v>
      </c>
      <c r="B56" s="55" t="s">
        <v>622</v>
      </c>
      <c r="C56" s="312">
        <f>PAYMENTS!E51</f>
        <v>0</v>
      </c>
      <c r="D56" s="76"/>
      <c r="E56" s="76"/>
      <c r="F56" s="76"/>
      <c r="G56" s="76"/>
      <c r="H56" s="312">
        <f t="shared" si="2"/>
        <v>0</v>
      </c>
      <c r="I56" s="231"/>
    </row>
    <row r="57" spans="1:9" s="195" customFormat="1" ht="13.5" customHeight="1" x14ac:dyDescent="0.2">
      <c r="A57" s="50">
        <v>10</v>
      </c>
      <c r="B57" s="55" t="s">
        <v>623</v>
      </c>
      <c r="C57" s="312">
        <f>PAYMENTS!E52</f>
        <v>0</v>
      </c>
      <c r="D57" s="76"/>
      <c r="E57" s="76"/>
      <c r="F57" s="76"/>
      <c r="G57" s="76"/>
      <c r="H57" s="312">
        <f t="shared" si="2"/>
        <v>0</v>
      </c>
      <c r="I57" s="231"/>
    </row>
    <row r="58" spans="1:9" s="195" customFormat="1" ht="13.5" customHeight="1" x14ac:dyDescent="0.2">
      <c r="A58" s="50">
        <v>11</v>
      </c>
      <c r="B58" s="55" t="s">
        <v>624</v>
      </c>
      <c r="C58" s="312">
        <f>PAYMENTS!E53</f>
        <v>0</v>
      </c>
      <c r="D58" s="76"/>
      <c r="E58" s="76"/>
      <c r="F58" s="76"/>
      <c r="G58" s="76"/>
      <c r="H58" s="312">
        <f t="shared" si="2"/>
        <v>0</v>
      </c>
      <c r="I58" s="231"/>
    </row>
    <row r="59" spans="1:9" s="195" customFormat="1" ht="13.5" customHeight="1" x14ac:dyDescent="0.2">
      <c r="A59" s="50">
        <v>12</v>
      </c>
      <c r="B59" s="55" t="s">
        <v>64</v>
      </c>
      <c r="C59" s="312">
        <f>PAYMENTS!E54</f>
        <v>0</v>
      </c>
      <c r="D59" s="76"/>
      <c r="E59" s="76"/>
      <c r="F59" s="76"/>
      <c r="G59" s="76"/>
      <c r="H59" s="312">
        <f t="shared" si="2"/>
        <v>0</v>
      </c>
      <c r="I59" s="231"/>
    </row>
    <row r="60" spans="1:9" s="195" customFormat="1" ht="13.5" customHeight="1" x14ac:dyDescent="0.2">
      <c r="A60" s="50">
        <v>13</v>
      </c>
      <c r="B60" s="55" t="s">
        <v>139</v>
      </c>
      <c r="C60" s="312">
        <f>PAYMENTS!E55</f>
        <v>0</v>
      </c>
      <c r="D60" s="76"/>
      <c r="E60" s="76"/>
      <c r="F60" s="76"/>
      <c r="G60" s="76"/>
      <c r="H60" s="312">
        <f t="shared" si="2"/>
        <v>0</v>
      </c>
      <c r="I60" s="231"/>
    </row>
    <row r="61" spans="1:9" s="195" customFormat="1" ht="13.5" customHeight="1" x14ac:dyDescent="0.2">
      <c r="A61" s="50">
        <v>14</v>
      </c>
      <c r="B61" s="55" t="s">
        <v>140</v>
      </c>
      <c r="C61" s="312">
        <f>PAYMENTS!E56</f>
        <v>0</v>
      </c>
      <c r="D61" s="76"/>
      <c r="E61" s="76"/>
      <c r="F61" s="76"/>
      <c r="G61" s="76"/>
      <c r="H61" s="312">
        <f t="shared" si="2"/>
        <v>0</v>
      </c>
      <c r="I61" s="231"/>
    </row>
    <row r="62" spans="1:9" s="195" customFormat="1" ht="13.5" customHeight="1" x14ac:dyDescent="0.2">
      <c r="A62" s="50">
        <v>15</v>
      </c>
      <c r="B62" s="55" t="s">
        <v>141</v>
      </c>
      <c r="C62" s="312">
        <f>PAYMENTS!E57</f>
        <v>0</v>
      </c>
      <c r="D62" s="76"/>
      <c r="E62" s="76"/>
      <c r="F62" s="76"/>
      <c r="G62" s="76"/>
      <c r="H62" s="312">
        <f t="shared" si="2"/>
        <v>0</v>
      </c>
      <c r="I62" s="231"/>
    </row>
    <row r="63" spans="1:9" s="195" customFormat="1" ht="13.5" customHeight="1" x14ac:dyDescent="0.2">
      <c r="A63" s="50">
        <v>16</v>
      </c>
      <c r="B63" s="55" t="s">
        <v>296</v>
      </c>
      <c r="C63" s="312">
        <f>PAYMENTS!E58</f>
        <v>0</v>
      </c>
      <c r="D63" s="76"/>
      <c r="E63" s="76"/>
      <c r="F63" s="76"/>
      <c r="G63" s="76"/>
      <c r="H63" s="312">
        <f t="shared" si="2"/>
        <v>0</v>
      </c>
      <c r="I63" s="231"/>
    </row>
    <row r="64" spans="1:9" s="195" customFormat="1" ht="13.5" customHeight="1" x14ac:dyDescent="0.2">
      <c r="A64" s="50">
        <v>17</v>
      </c>
      <c r="B64" s="55" t="s">
        <v>297</v>
      </c>
      <c r="C64" s="312">
        <f>PAYMENTS!E59</f>
        <v>0</v>
      </c>
      <c r="D64" s="76"/>
      <c r="E64" s="76"/>
      <c r="F64" s="76"/>
      <c r="G64" s="76"/>
      <c r="H64" s="312">
        <f t="shared" si="2"/>
        <v>0</v>
      </c>
      <c r="I64" s="231"/>
    </row>
    <row r="65" spans="1:9" s="195" customFormat="1" ht="13.5" customHeight="1" x14ac:dyDescent="0.2">
      <c r="A65" s="50">
        <v>18</v>
      </c>
      <c r="B65" s="55" t="s">
        <v>65</v>
      </c>
      <c r="C65" s="312">
        <f>PAYMENTS!E60</f>
        <v>0</v>
      </c>
      <c r="D65" s="76"/>
      <c r="E65" s="76"/>
      <c r="F65" s="76"/>
      <c r="G65" s="76"/>
      <c r="H65" s="312">
        <f t="shared" si="2"/>
        <v>0</v>
      </c>
      <c r="I65" s="231"/>
    </row>
    <row r="66" spans="1:9" s="195" customFormat="1" ht="13.5" customHeight="1" x14ac:dyDescent="0.2">
      <c r="A66" s="50">
        <v>19</v>
      </c>
      <c r="B66" s="55" t="s">
        <v>66</v>
      </c>
      <c r="C66" s="312">
        <f>PAYMENTS!E61</f>
        <v>0</v>
      </c>
      <c r="D66" s="76"/>
      <c r="E66" s="76"/>
      <c r="F66" s="76"/>
      <c r="G66" s="76"/>
      <c r="H66" s="312">
        <f t="shared" si="2"/>
        <v>0</v>
      </c>
      <c r="I66" s="231"/>
    </row>
    <row r="67" spans="1:9" s="195" customFormat="1" ht="13.5" customHeight="1" x14ac:dyDescent="0.2">
      <c r="A67" s="50">
        <v>20</v>
      </c>
      <c r="B67" s="55" t="s">
        <v>67</v>
      </c>
      <c r="C67" s="312">
        <f>PAYMENTS!E62</f>
        <v>0</v>
      </c>
      <c r="D67" s="76"/>
      <c r="E67" s="76"/>
      <c r="F67" s="76"/>
      <c r="G67" s="76"/>
      <c r="H67" s="312">
        <f t="shared" si="2"/>
        <v>0</v>
      </c>
      <c r="I67" s="231"/>
    </row>
    <row r="68" spans="1:9" s="195" customFormat="1" ht="13.5" customHeight="1" x14ac:dyDescent="0.2">
      <c r="A68" s="50">
        <v>21</v>
      </c>
      <c r="B68" s="55" t="s">
        <v>702</v>
      </c>
      <c r="C68" s="312">
        <f>PAYMENTS!E63</f>
        <v>0</v>
      </c>
      <c r="D68" s="76"/>
      <c r="E68" s="76"/>
      <c r="F68" s="76"/>
      <c r="G68" s="76"/>
      <c r="H68" s="312">
        <f t="shared" si="2"/>
        <v>0</v>
      </c>
      <c r="I68" s="231"/>
    </row>
    <row r="69" spans="1:9" s="195" customFormat="1" ht="13.5" customHeight="1" x14ac:dyDescent="0.2">
      <c r="A69" s="50">
        <v>22</v>
      </c>
      <c r="B69" s="55" t="s">
        <v>68</v>
      </c>
      <c r="C69" s="312">
        <f>PAYMENTS!E64</f>
        <v>0</v>
      </c>
      <c r="D69" s="76"/>
      <c r="E69" s="76"/>
      <c r="F69" s="76"/>
      <c r="G69" s="76"/>
      <c r="H69" s="312">
        <f t="shared" si="2"/>
        <v>0</v>
      </c>
      <c r="I69" s="231"/>
    </row>
    <row r="70" spans="1:9" s="195" customFormat="1" ht="13.5" customHeight="1" x14ac:dyDescent="0.2">
      <c r="A70" s="50">
        <v>23</v>
      </c>
      <c r="B70" s="55" t="s">
        <v>310</v>
      </c>
      <c r="C70" s="312">
        <f>PAYMENTS!E65</f>
        <v>0</v>
      </c>
      <c r="D70" s="76"/>
      <c r="E70" s="76"/>
      <c r="F70" s="76"/>
      <c r="G70" s="76"/>
      <c r="H70" s="312">
        <f t="shared" si="2"/>
        <v>0</v>
      </c>
      <c r="I70" s="231"/>
    </row>
    <row r="71" spans="1:9" s="195" customFormat="1" ht="13.5" customHeight="1" x14ac:dyDescent="0.2">
      <c r="A71" s="50">
        <v>24</v>
      </c>
      <c r="B71" s="55" t="s">
        <v>69</v>
      </c>
      <c r="C71" s="312">
        <f>PAYMENTS!E66</f>
        <v>0</v>
      </c>
      <c r="D71" s="76"/>
      <c r="E71" s="76"/>
      <c r="F71" s="76"/>
      <c r="G71" s="76"/>
      <c r="H71" s="312">
        <f t="shared" si="2"/>
        <v>0</v>
      </c>
      <c r="I71" s="231"/>
    </row>
    <row r="72" spans="1:9" s="195" customFormat="1" ht="13.5" customHeight="1" x14ac:dyDescent="0.2">
      <c r="A72" s="50">
        <v>25</v>
      </c>
      <c r="B72" s="55" t="s">
        <v>70</v>
      </c>
      <c r="C72" s="312">
        <f>PAYMENTS!E67</f>
        <v>0</v>
      </c>
      <c r="D72" s="76"/>
      <c r="E72" s="76"/>
      <c r="F72" s="76"/>
      <c r="G72" s="76"/>
      <c r="H72" s="312">
        <f t="shared" si="2"/>
        <v>0</v>
      </c>
      <c r="I72" s="231"/>
    </row>
    <row r="73" spans="1:9" s="195" customFormat="1" ht="13.5" customHeight="1" x14ac:dyDescent="0.2">
      <c r="A73" s="50">
        <v>26</v>
      </c>
      <c r="B73" s="55" t="s">
        <v>71</v>
      </c>
      <c r="C73" s="312">
        <f>PAYMENTS!E68</f>
        <v>0</v>
      </c>
      <c r="D73" s="76"/>
      <c r="E73" s="76"/>
      <c r="F73" s="76"/>
      <c r="G73" s="76"/>
      <c r="H73" s="312">
        <f t="shared" si="2"/>
        <v>0</v>
      </c>
      <c r="I73" s="231"/>
    </row>
    <row r="74" spans="1:9" s="195" customFormat="1" ht="13.5" customHeight="1" x14ac:dyDescent="0.2">
      <c r="A74" s="50">
        <v>27</v>
      </c>
      <c r="B74" s="55" t="s">
        <v>72</v>
      </c>
      <c r="C74" s="312">
        <f>PAYMENTS!E69</f>
        <v>0</v>
      </c>
      <c r="D74" s="76"/>
      <c r="E74" s="76"/>
      <c r="F74" s="76"/>
      <c r="G74" s="76"/>
      <c r="H74" s="312">
        <f t="shared" si="2"/>
        <v>0</v>
      </c>
      <c r="I74" s="231"/>
    </row>
    <row r="75" spans="1:9" s="195" customFormat="1" ht="13.5" customHeight="1" x14ac:dyDescent="0.2">
      <c r="A75" s="50">
        <v>28</v>
      </c>
      <c r="B75" s="55" t="s">
        <v>311</v>
      </c>
      <c r="C75" s="312">
        <f>PAYMENTS!E70</f>
        <v>0</v>
      </c>
      <c r="D75" s="76"/>
      <c r="E75" s="76"/>
      <c r="F75" s="76"/>
      <c r="G75" s="76"/>
      <c r="H75" s="312">
        <f t="shared" si="2"/>
        <v>0</v>
      </c>
      <c r="I75" s="231"/>
    </row>
    <row r="76" spans="1:9" s="195" customFormat="1" ht="13.5" customHeight="1" x14ac:dyDescent="0.2">
      <c r="A76" s="50">
        <v>29</v>
      </c>
      <c r="B76" s="55" t="s">
        <v>641</v>
      </c>
      <c r="C76" s="312">
        <f>PAYMENTS!E71</f>
        <v>0</v>
      </c>
      <c r="D76" s="76"/>
      <c r="E76" s="76"/>
      <c r="F76" s="76"/>
      <c r="G76" s="76"/>
      <c r="H76" s="312">
        <f t="shared" si="2"/>
        <v>0</v>
      </c>
      <c r="I76" s="231"/>
    </row>
    <row r="77" spans="1:9" s="195" customFormat="1" ht="13.5" customHeight="1" x14ac:dyDescent="0.2">
      <c r="A77" s="50">
        <v>30</v>
      </c>
      <c r="B77" s="196" t="s">
        <v>625</v>
      </c>
      <c r="C77" s="312">
        <f>PAYMENTS!E72</f>
        <v>0</v>
      </c>
      <c r="D77" s="76"/>
      <c r="E77" s="76"/>
      <c r="F77" s="76"/>
      <c r="G77" s="76"/>
      <c r="H77" s="312">
        <f t="shared" si="2"/>
        <v>0</v>
      </c>
      <c r="I77" s="231"/>
    </row>
    <row r="78" spans="1:9" s="195" customFormat="1" ht="13.5" customHeight="1" x14ac:dyDescent="0.2">
      <c r="A78" s="50">
        <v>31</v>
      </c>
      <c r="B78" s="55" t="s">
        <v>642</v>
      </c>
      <c r="C78" s="312">
        <f>PAYMENTS!E73</f>
        <v>0</v>
      </c>
      <c r="D78" s="76"/>
      <c r="E78" s="76"/>
      <c r="F78" s="76"/>
      <c r="G78" s="76"/>
      <c r="H78" s="312">
        <f t="shared" si="2"/>
        <v>0</v>
      </c>
      <c r="I78" s="231"/>
    </row>
    <row r="79" spans="1:9" s="195" customFormat="1" ht="13.5" customHeight="1" x14ac:dyDescent="0.2">
      <c r="A79" s="50">
        <v>32</v>
      </c>
      <c r="B79" s="55" t="s">
        <v>626</v>
      </c>
      <c r="C79" s="312">
        <f>PAYMENTS!E74</f>
        <v>0</v>
      </c>
      <c r="D79" s="76"/>
      <c r="E79" s="76"/>
      <c r="F79" s="76"/>
      <c r="G79" s="76"/>
      <c r="H79" s="312">
        <f t="shared" si="2"/>
        <v>0</v>
      </c>
      <c r="I79" s="231"/>
    </row>
    <row r="80" spans="1:9" s="195" customFormat="1" ht="13.5" customHeight="1" x14ac:dyDescent="0.2">
      <c r="A80" s="50">
        <v>33</v>
      </c>
      <c r="B80" s="55" t="s">
        <v>627</v>
      </c>
      <c r="C80" s="312">
        <f>PAYMENTS!E75</f>
        <v>0</v>
      </c>
      <c r="D80" s="76"/>
      <c r="E80" s="76"/>
      <c r="F80" s="76"/>
      <c r="G80" s="76"/>
      <c r="H80" s="312">
        <f t="shared" si="2"/>
        <v>0</v>
      </c>
      <c r="I80" s="231"/>
    </row>
    <row r="81" spans="1:9" s="195" customFormat="1" ht="13.5" customHeight="1" x14ac:dyDescent="0.2">
      <c r="A81" s="50">
        <v>34</v>
      </c>
      <c r="B81" s="55" t="s">
        <v>628</v>
      </c>
      <c r="C81" s="312">
        <f>PAYMENTS!E76</f>
        <v>0</v>
      </c>
      <c r="D81" s="76"/>
      <c r="E81" s="76"/>
      <c r="F81" s="76"/>
      <c r="G81" s="76"/>
      <c r="H81" s="312">
        <f t="shared" si="2"/>
        <v>0</v>
      </c>
      <c r="I81" s="231"/>
    </row>
    <row r="82" spans="1:9" s="195" customFormat="1" ht="13.5" customHeight="1" x14ac:dyDescent="0.2">
      <c r="A82" s="241"/>
      <c r="B82" s="312" t="s">
        <v>232</v>
      </c>
      <c r="C82" s="211">
        <f t="shared" ref="C82:H82" si="3">SUM(C48:C81)</f>
        <v>0</v>
      </c>
      <c r="D82" s="211">
        <f t="shared" si="3"/>
        <v>0</v>
      </c>
      <c r="E82" s="211">
        <f t="shared" si="3"/>
        <v>0</v>
      </c>
      <c r="F82" s="211">
        <f t="shared" si="3"/>
        <v>0</v>
      </c>
      <c r="G82" s="211">
        <f t="shared" si="3"/>
        <v>0</v>
      </c>
      <c r="H82" s="211">
        <f t="shared" si="3"/>
        <v>0</v>
      </c>
      <c r="I82" s="231"/>
    </row>
    <row r="83" spans="1:9" s="195" customFormat="1" ht="13.5" customHeight="1" x14ac:dyDescent="0.2">
      <c r="A83" s="228" t="s">
        <v>16</v>
      </c>
      <c r="B83" s="224" t="s">
        <v>244</v>
      </c>
      <c r="C83" s="241"/>
      <c r="D83" s="241"/>
      <c r="E83" s="241"/>
      <c r="F83" s="241"/>
      <c r="G83" s="241"/>
      <c r="H83" s="241"/>
      <c r="I83" s="231"/>
    </row>
    <row r="84" spans="1:9" s="195" customFormat="1" ht="13.5" customHeight="1" x14ac:dyDescent="0.2">
      <c r="A84" s="50">
        <v>1</v>
      </c>
      <c r="B84" s="196" t="s">
        <v>268</v>
      </c>
      <c r="C84" s="312">
        <f>PAYMENTS!E79</f>
        <v>0</v>
      </c>
      <c r="D84" s="76"/>
      <c r="E84" s="76"/>
      <c r="F84" s="76"/>
      <c r="G84" s="76"/>
      <c r="H84" s="312">
        <f t="shared" ref="H84:H98" si="4">C84-D84+E84+F84-G84</f>
        <v>0</v>
      </c>
      <c r="I84" s="231"/>
    </row>
    <row r="85" spans="1:9" s="195" customFormat="1" ht="13.5" customHeight="1" x14ac:dyDescent="0.2">
      <c r="A85" s="50">
        <v>2</v>
      </c>
      <c r="B85" s="196" t="s">
        <v>73</v>
      </c>
      <c r="C85" s="312">
        <f>PAYMENTS!E80</f>
        <v>0</v>
      </c>
      <c r="D85" s="76"/>
      <c r="E85" s="76"/>
      <c r="F85" s="76"/>
      <c r="G85" s="76"/>
      <c r="H85" s="312">
        <f t="shared" si="4"/>
        <v>0</v>
      </c>
      <c r="I85" s="231"/>
    </row>
    <row r="86" spans="1:9" s="195" customFormat="1" ht="13.5" customHeight="1" x14ac:dyDescent="0.2">
      <c r="A86" s="50">
        <v>3</v>
      </c>
      <c r="B86" s="196" t="s">
        <v>74</v>
      </c>
      <c r="C86" s="312">
        <f>PAYMENTS!E81</f>
        <v>484</v>
      </c>
      <c r="D86" s="76"/>
      <c r="E86" s="76"/>
      <c r="F86" s="76"/>
      <c r="G86" s="76"/>
      <c r="H86" s="312">
        <f t="shared" si="4"/>
        <v>484</v>
      </c>
      <c r="I86" s="231"/>
    </row>
    <row r="87" spans="1:9" s="195" customFormat="1" ht="13.5" customHeight="1" x14ac:dyDescent="0.2">
      <c r="A87" s="50">
        <v>4</v>
      </c>
      <c r="B87" s="196" t="s">
        <v>75</v>
      </c>
      <c r="C87" s="312">
        <f>PAYMENTS!E82</f>
        <v>0</v>
      </c>
      <c r="D87" s="76"/>
      <c r="E87" s="76"/>
      <c r="F87" s="76"/>
      <c r="G87" s="76"/>
      <c r="H87" s="312">
        <f t="shared" si="4"/>
        <v>0</v>
      </c>
      <c r="I87" s="231"/>
    </row>
    <row r="88" spans="1:9" s="195" customFormat="1" ht="13.5" customHeight="1" x14ac:dyDescent="0.2">
      <c r="A88" s="50">
        <v>5</v>
      </c>
      <c r="B88" s="196" t="s">
        <v>76</v>
      </c>
      <c r="C88" s="312">
        <f>PAYMENTS!E83</f>
        <v>0</v>
      </c>
      <c r="D88" s="76"/>
      <c r="E88" s="76"/>
      <c r="F88" s="76"/>
      <c r="G88" s="76"/>
      <c r="H88" s="312">
        <f t="shared" si="4"/>
        <v>0</v>
      </c>
      <c r="I88" s="231"/>
    </row>
    <row r="89" spans="1:9" s="195" customFormat="1" ht="13.5" customHeight="1" x14ac:dyDescent="0.2">
      <c r="A89" s="50">
        <v>6</v>
      </c>
      <c r="B89" s="196" t="s">
        <v>77</v>
      </c>
      <c r="C89" s="312">
        <f>PAYMENTS!E84</f>
        <v>0</v>
      </c>
      <c r="D89" s="76"/>
      <c r="E89" s="76"/>
      <c r="F89" s="76"/>
      <c r="G89" s="76"/>
      <c r="H89" s="312">
        <f t="shared" si="4"/>
        <v>0</v>
      </c>
      <c r="I89" s="231"/>
    </row>
    <row r="90" spans="1:9" s="195" customFormat="1" ht="13.5" customHeight="1" x14ac:dyDescent="0.2">
      <c r="A90" s="50">
        <v>7</v>
      </c>
      <c r="B90" s="196" t="s">
        <v>78</v>
      </c>
      <c r="C90" s="312">
        <f>PAYMENTS!E85</f>
        <v>0</v>
      </c>
      <c r="D90" s="76"/>
      <c r="E90" s="76"/>
      <c r="F90" s="76"/>
      <c r="G90" s="76"/>
      <c r="H90" s="312">
        <f t="shared" si="4"/>
        <v>0</v>
      </c>
      <c r="I90" s="231"/>
    </row>
    <row r="91" spans="1:9" s="195" customFormat="1" ht="13.5" customHeight="1" x14ac:dyDescent="0.2">
      <c r="A91" s="50">
        <v>8</v>
      </c>
      <c r="B91" s="196" t="s">
        <v>79</v>
      </c>
      <c r="C91" s="312">
        <f>PAYMENTS!E86</f>
        <v>0</v>
      </c>
      <c r="D91" s="76"/>
      <c r="E91" s="76"/>
      <c r="F91" s="76"/>
      <c r="G91" s="76"/>
      <c r="H91" s="312">
        <f t="shared" si="4"/>
        <v>0</v>
      </c>
      <c r="I91" s="231"/>
    </row>
    <row r="92" spans="1:9" s="195" customFormat="1" ht="13.5" customHeight="1" x14ac:dyDescent="0.2">
      <c r="A92" s="50">
        <v>9</v>
      </c>
      <c r="B92" s="196" t="s">
        <v>80</v>
      </c>
      <c r="C92" s="312">
        <f>PAYMENTS!E87</f>
        <v>0</v>
      </c>
      <c r="D92" s="76"/>
      <c r="E92" s="76"/>
      <c r="F92" s="76"/>
      <c r="G92" s="76"/>
      <c r="H92" s="312">
        <f t="shared" si="4"/>
        <v>0</v>
      </c>
      <c r="I92" s="231"/>
    </row>
    <row r="93" spans="1:9" s="195" customFormat="1" ht="13.5" customHeight="1" x14ac:dyDescent="0.2">
      <c r="A93" s="50">
        <v>10</v>
      </c>
      <c r="B93" s="196" t="s">
        <v>81</v>
      </c>
      <c r="C93" s="312">
        <f>PAYMENTS!E88</f>
        <v>0</v>
      </c>
      <c r="D93" s="76"/>
      <c r="E93" s="76"/>
      <c r="F93" s="76"/>
      <c r="G93" s="76"/>
      <c r="H93" s="312">
        <f t="shared" si="4"/>
        <v>0</v>
      </c>
      <c r="I93" s="231"/>
    </row>
    <row r="94" spans="1:9" s="195" customFormat="1" ht="13.5" customHeight="1" x14ac:dyDescent="0.2">
      <c r="A94" s="50">
        <v>11</v>
      </c>
      <c r="B94" s="196" t="s">
        <v>82</v>
      </c>
      <c r="C94" s="312">
        <f>PAYMENTS!E89</f>
        <v>0</v>
      </c>
      <c r="D94" s="76"/>
      <c r="E94" s="76"/>
      <c r="F94" s="76"/>
      <c r="G94" s="76"/>
      <c r="H94" s="312">
        <f t="shared" si="4"/>
        <v>0</v>
      </c>
      <c r="I94" s="231"/>
    </row>
    <row r="95" spans="1:9" s="195" customFormat="1" ht="13.5" customHeight="1" x14ac:dyDescent="0.2">
      <c r="A95" s="50">
        <v>12</v>
      </c>
      <c r="B95" s="196" t="s">
        <v>83</v>
      </c>
      <c r="C95" s="312">
        <f>PAYMENTS!E90</f>
        <v>0</v>
      </c>
      <c r="D95" s="76"/>
      <c r="E95" s="76"/>
      <c r="F95" s="76"/>
      <c r="G95" s="76"/>
      <c r="H95" s="312">
        <f t="shared" si="4"/>
        <v>0</v>
      </c>
      <c r="I95" s="231"/>
    </row>
    <row r="96" spans="1:9" s="195" customFormat="1" ht="13.5" customHeight="1" x14ac:dyDescent="0.2">
      <c r="A96" s="50">
        <v>13</v>
      </c>
      <c r="B96" s="196" t="s">
        <v>630</v>
      </c>
      <c r="C96" s="312">
        <f>PAYMENTS!E91</f>
        <v>0</v>
      </c>
      <c r="D96" s="76"/>
      <c r="E96" s="76"/>
      <c r="F96" s="76"/>
      <c r="G96" s="76"/>
      <c r="H96" s="312">
        <f t="shared" si="4"/>
        <v>0</v>
      </c>
      <c r="I96" s="231"/>
    </row>
    <row r="97" spans="1:9" s="195" customFormat="1" ht="13.5" customHeight="1" x14ac:dyDescent="0.2">
      <c r="A97" s="50">
        <v>14</v>
      </c>
      <c r="B97" s="232" t="s">
        <v>312</v>
      </c>
      <c r="C97" s="312">
        <f>PAYMENTS!E92</f>
        <v>0</v>
      </c>
      <c r="D97" s="76"/>
      <c r="E97" s="76"/>
      <c r="F97" s="76"/>
      <c r="G97" s="76"/>
      <c r="H97" s="312">
        <f t="shared" si="4"/>
        <v>0</v>
      </c>
      <c r="I97" s="231"/>
    </row>
    <row r="98" spans="1:9" s="195" customFormat="1" ht="13.5" customHeight="1" x14ac:dyDescent="0.2">
      <c r="A98" s="50">
        <v>15</v>
      </c>
      <c r="B98" s="196" t="s">
        <v>682</v>
      </c>
      <c r="C98" s="312">
        <f>PAYMENTS!E93</f>
        <v>0</v>
      </c>
      <c r="D98" s="76"/>
      <c r="E98" s="76"/>
      <c r="F98" s="76"/>
      <c r="G98" s="76"/>
      <c r="H98" s="312">
        <f t="shared" si="4"/>
        <v>0</v>
      </c>
      <c r="I98" s="231"/>
    </row>
    <row r="99" spans="1:9" s="195" customFormat="1" ht="13.5" customHeight="1" x14ac:dyDescent="0.2">
      <c r="A99" s="241"/>
      <c r="B99" s="312" t="s">
        <v>232</v>
      </c>
      <c r="C99" s="211">
        <f t="shared" ref="C99:H99" si="5">SUM(C84:C98)</f>
        <v>484</v>
      </c>
      <c r="D99" s="211">
        <f t="shared" si="5"/>
        <v>0</v>
      </c>
      <c r="E99" s="211">
        <f t="shared" si="5"/>
        <v>0</v>
      </c>
      <c r="F99" s="211">
        <f t="shared" si="5"/>
        <v>0</v>
      </c>
      <c r="G99" s="211">
        <f t="shared" si="5"/>
        <v>0</v>
      </c>
      <c r="H99" s="211">
        <f t="shared" si="5"/>
        <v>484</v>
      </c>
      <c r="I99" s="231"/>
    </row>
    <row r="100" spans="1:9" s="195" customFormat="1" ht="13.5" customHeight="1" x14ac:dyDescent="0.2">
      <c r="A100" s="228" t="s">
        <v>17</v>
      </c>
      <c r="B100" s="224" t="s">
        <v>243</v>
      </c>
      <c r="C100" s="241"/>
      <c r="D100" s="241"/>
      <c r="E100" s="241"/>
      <c r="F100" s="241"/>
      <c r="G100" s="241"/>
      <c r="H100" s="241"/>
      <c r="I100" s="231"/>
    </row>
    <row r="101" spans="1:9" s="195" customFormat="1" ht="13.5" customHeight="1" x14ac:dyDescent="0.2">
      <c r="A101" s="50">
        <v>1</v>
      </c>
      <c r="B101" s="55" t="s">
        <v>84</v>
      </c>
      <c r="C101" s="312">
        <f>PAYMENTS!E96</f>
        <v>0</v>
      </c>
      <c r="D101" s="76"/>
      <c r="E101" s="76"/>
      <c r="F101" s="76"/>
      <c r="G101" s="76"/>
      <c r="H101" s="312">
        <f t="shared" ref="H101:H107" si="6">C101-D101+E101+F101-G101</f>
        <v>0</v>
      </c>
      <c r="I101" s="231"/>
    </row>
    <row r="102" spans="1:9" s="195" customFormat="1" ht="13.5" customHeight="1" x14ac:dyDescent="0.2">
      <c r="A102" s="50">
        <v>2</v>
      </c>
      <c r="B102" s="55" t="s">
        <v>85</v>
      </c>
      <c r="C102" s="312">
        <f>PAYMENTS!E97</f>
        <v>371957</v>
      </c>
      <c r="D102" s="76"/>
      <c r="E102" s="76"/>
      <c r="F102" s="76"/>
      <c r="G102" s="76"/>
      <c r="H102" s="312">
        <f t="shared" si="6"/>
        <v>371957</v>
      </c>
      <c r="I102" s="231"/>
    </row>
    <row r="103" spans="1:9" s="195" customFormat="1" ht="13.5" customHeight="1" x14ac:dyDescent="0.2">
      <c r="A103" s="50">
        <v>3</v>
      </c>
      <c r="B103" s="55" t="s">
        <v>444</v>
      </c>
      <c r="C103" s="312">
        <f>PAYMENTS!E98</f>
        <v>0</v>
      </c>
      <c r="D103" s="76"/>
      <c r="E103" s="76"/>
      <c r="F103" s="76"/>
      <c r="G103" s="76"/>
      <c r="H103" s="312">
        <f t="shared" si="6"/>
        <v>0</v>
      </c>
      <c r="I103" s="231"/>
    </row>
    <row r="104" spans="1:9" s="195" customFormat="1" ht="13.5" customHeight="1" x14ac:dyDescent="0.2">
      <c r="A104" s="50">
        <v>4</v>
      </c>
      <c r="B104" s="55" t="s">
        <v>86</v>
      </c>
      <c r="C104" s="312">
        <f>PAYMENTS!E99</f>
        <v>0</v>
      </c>
      <c r="D104" s="76"/>
      <c r="E104" s="76"/>
      <c r="F104" s="76"/>
      <c r="G104" s="76"/>
      <c r="H104" s="312">
        <f t="shared" si="6"/>
        <v>0</v>
      </c>
      <c r="I104" s="231"/>
    </row>
    <row r="105" spans="1:9" s="195" customFormat="1" ht="13.5" customHeight="1" x14ac:dyDescent="0.2">
      <c r="A105" s="50">
        <v>5</v>
      </c>
      <c r="B105" s="55" t="s">
        <v>87</v>
      </c>
      <c r="C105" s="312">
        <f>PAYMENTS!E100</f>
        <v>0</v>
      </c>
      <c r="D105" s="76"/>
      <c r="E105" s="76"/>
      <c r="F105" s="76"/>
      <c r="G105" s="76"/>
      <c r="H105" s="312">
        <f t="shared" si="6"/>
        <v>0</v>
      </c>
      <c r="I105" s="231"/>
    </row>
    <row r="106" spans="1:9" s="195" customFormat="1" ht="13.5" customHeight="1" x14ac:dyDescent="0.2">
      <c r="A106" s="50">
        <v>6</v>
      </c>
      <c r="B106" s="55" t="s">
        <v>88</v>
      </c>
      <c r="C106" s="312">
        <f>PAYMENTS!E101</f>
        <v>0</v>
      </c>
      <c r="D106" s="76"/>
      <c r="E106" s="76"/>
      <c r="F106" s="76"/>
      <c r="G106" s="76"/>
      <c r="H106" s="312">
        <f t="shared" si="6"/>
        <v>0</v>
      </c>
      <c r="I106" s="231"/>
    </row>
    <row r="107" spans="1:9" s="195" customFormat="1" ht="13.5" customHeight="1" x14ac:dyDescent="0.2">
      <c r="A107" s="50">
        <v>7</v>
      </c>
      <c r="B107" s="196" t="s">
        <v>453</v>
      </c>
      <c r="C107" s="312">
        <f>PAYMENTS!E102</f>
        <v>0</v>
      </c>
      <c r="D107" s="76"/>
      <c r="E107" s="76"/>
      <c r="F107" s="76"/>
      <c r="G107" s="76"/>
      <c r="H107" s="312">
        <f t="shared" si="6"/>
        <v>0</v>
      </c>
      <c r="I107" s="231"/>
    </row>
    <row r="108" spans="1:9" s="195" customFormat="1" ht="13.5" customHeight="1" x14ac:dyDescent="0.2">
      <c r="A108" s="241"/>
      <c r="B108" s="312" t="s">
        <v>232</v>
      </c>
      <c r="C108" s="211">
        <f t="shared" ref="C108:H108" si="7">SUM(C101:C107)</f>
        <v>371957</v>
      </c>
      <c r="D108" s="211">
        <f t="shared" si="7"/>
        <v>0</v>
      </c>
      <c r="E108" s="211">
        <f t="shared" si="7"/>
        <v>0</v>
      </c>
      <c r="F108" s="211">
        <f t="shared" si="7"/>
        <v>0</v>
      </c>
      <c r="G108" s="211">
        <f t="shared" si="7"/>
        <v>0</v>
      </c>
      <c r="H108" s="211">
        <f t="shared" si="7"/>
        <v>371957</v>
      </c>
      <c r="I108" s="231"/>
    </row>
    <row r="109" spans="1:9" s="195" customFormat="1" ht="13.5" customHeight="1" x14ac:dyDescent="0.2">
      <c r="A109" s="228" t="s">
        <v>21</v>
      </c>
      <c r="B109" s="224" t="s">
        <v>180</v>
      </c>
      <c r="C109" s="241"/>
      <c r="D109" s="241"/>
      <c r="E109" s="241"/>
      <c r="F109" s="241"/>
      <c r="G109" s="241"/>
      <c r="H109" s="241"/>
      <c r="I109" s="231"/>
    </row>
    <row r="110" spans="1:9" s="195" customFormat="1" ht="13.5" customHeight="1" x14ac:dyDescent="0.2">
      <c r="A110" s="50">
        <v>1</v>
      </c>
      <c r="B110" s="55" t="s">
        <v>90</v>
      </c>
      <c r="C110" s="312">
        <f>PAYMENTS!E105</f>
        <v>0</v>
      </c>
      <c r="D110" s="76"/>
      <c r="E110" s="76"/>
      <c r="F110" s="76"/>
      <c r="G110" s="76"/>
      <c r="H110" s="312">
        <f t="shared" ref="H110:H122" si="8">C110-D110+E110+F110-G110</f>
        <v>0</v>
      </c>
      <c r="I110" s="231"/>
    </row>
    <row r="111" spans="1:9" s="195" customFormat="1" ht="13.5" customHeight="1" x14ac:dyDescent="0.2">
      <c r="A111" s="50">
        <v>2</v>
      </c>
      <c r="B111" s="55" t="s">
        <v>91</v>
      </c>
      <c r="C111" s="312">
        <f>PAYMENTS!E106</f>
        <v>0</v>
      </c>
      <c r="D111" s="76"/>
      <c r="E111" s="76"/>
      <c r="F111" s="76"/>
      <c r="G111" s="76"/>
      <c r="H111" s="312">
        <f t="shared" si="8"/>
        <v>0</v>
      </c>
      <c r="I111" s="231"/>
    </row>
    <row r="112" spans="1:9" s="195" customFormat="1" ht="13.5" customHeight="1" x14ac:dyDescent="0.2">
      <c r="A112" s="50">
        <v>3</v>
      </c>
      <c r="B112" s="55" t="s">
        <v>92</v>
      </c>
      <c r="C112" s="312">
        <f>PAYMENTS!E107</f>
        <v>0</v>
      </c>
      <c r="D112" s="76"/>
      <c r="E112" s="76"/>
      <c r="F112" s="76"/>
      <c r="G112" s="76"/>
      <c r="H112" s="312">
        <f t="shared" si="8"/>
        <v>0</v>
      </c>
      <c r="I112" s="231"/>
    </row>
    <row r="113" spans="1:9" s="195" customFormat="1" ht="13.5" customHeight="1" x14ac:dyDescent="0.2">
      <c r="A113" s="50">
        <v>4</v>
      </c>
      <c r="B113" s="55" t="s">
        <v>93</v>
      </c>
      <c r="C113" s="312">
        <f>PAYMENTS!E108</f>
        <v>0</v>
      </c>
      <c r="D113" s="76"/>
      <c r="E113" s="76"/>
      <c r="F113" s="76"/>
      <c r="G113" s="76"/>
      <c r="H113" s="312">
        <f t="shared" si="8"/>
        <v>0</v>
      </c>
      <c r="I113" s="231"/>
    </row>
    <row r="114" spans="1:9" s="195" customFormat="1" ht="13.5" customHeight="1" x14ac:dyDescent="0.2">
      <c r="A114" s="50">
        <v>5</v>
      </c>
      <c r="B114" s="55" t="s">
        <v>94</v>
      </c>
      <c r="C114" s="312">
        <f>PAYMENTS!E109</f>
        <v>0</v>
      </c>
      <c r="D114" s="76"/>
      <c r="E114" s="76"/>
      <c r="F114" s="76"/>
      <c r="G114" s="76"/>
      <c r="H114" s="312">
        <f t="shared" si="8"/>
        <v>0</v>
      </c>
      <c r="I114" s="231"/>
    </row>
    <row r="115" spans="1:9" s="195" customFormat="1" ht="13.5" customHeight="1" x14ac:dyDescent="0.2">
      <c r="A115" s="50">
        <v>6</v>
      </c>
      <c r="B115" s="55" t="s">
        <v>95</v>
      </c>
      <c r="C115" s="312">
        <f>PAYMENTS!E110</f>
        <v>0</v>
      </c>
      <c r="D115" s="76"/>
      <c r="E115" s="76"/>
      <c r="F115" s="76"/>
      <c r="G115" s="76"/>
      <c r="H115" s="312">
        <f t="shared" si="8"/>
        <v>0</v>
      </c>
      <c r="I115" s="231"/>
    </row>
    <row r="116" spans="1:9" s="195" customFormat="1" ht="13.5" customHeight="1" x14ac:dyDescent="0.2">
      <c r="A116" s="50">
        <v>7</v>
      </c>
      <c r="B116" s="55" t="s">
        <v>96</v>
      </c>
      <c r="C116" s="312">
        <f>PAYMENTS!E111</f>
        <v>0</v>
      </c>
      <c r="D116" s="76"/>
      <c r="E116" s="76"/>
      <c r="F116" s="76"/>
      <c r="G116" s="76"/>
      <c r="H116" s="312">
        <f t="shared" si="8"/>
        <v>0</v>
      </c>
      <c r="I116" s="231"/>
    </row>
    <row r="117" spans="1:9" s="195" customFormat="1" ht="13.5" customHeight="1" x14ac:dyDescent="0.2">
      <c r="A117" s="50">
        <v>8</v>
      </c>
      <c r="B117" s="55" t="s">
        <v>727</v>
      </c>
      <c r="C117" s="312">
        <f>PAYMENTS!E112</f>
        <v>0</v>
      </c>
      <c r="D117" s="76"/>
      <c r="E117" s="76"/>
      <c r="F117" s="76"/>
      <c r="G117" s="76"/>
      <c r="H117" s="312">
        <f t="shared" si="8"/>
        <v>0</v>
      </c>
      <c r="I117" s="231"/>
    </row>
    <row r="118" spans="1:9" s="195" customFormat="1" ht="13.5" customHeight="1" x14ac:dyDescent="0.2">
      <c r="A118" s="50">
        <v>9</v>
      </c>
      <c r="B118" s="55" t="s">
        <v>97</v>
      </c>
      <c r="C118" s="312">
        <f>PAYMENTS!E113</f>
        <v>0</v>
      </c>
      <c r="D118" s="76"/>
      <c r="E118" s="76"/>
      <c r="F118" s="76"/>
      <c r="G118" s="76"/>
      <c r="H118" s="312">
        <f t="shared" si="8"/>
        <v>0</v>
      </c>
      <c r="I118" s="231"/>
    </row>
    <row r="119" spans="1:9" s="195" customFormat="1" ht="13.5" customHeight="1" x14ac:dyDescent="0.2">
      <c r="A119" s="50">
        <v>10</v>
      </c>
      <c r="B119" s="55" t="s">
        <v>87</v>
      </c>
      <c r="C119" s="312">
        <f>PAYMENTS!E114</f>
        <v>0</v>
      </c>
      <c r="D119" s="76"/>
      <c r="E119" s="76"/>
      <c r="F119" s="76"/>
      <c r="G119" s="76"/>
      <c r="H119" s="312">
        <f t="shared" si="8"/>
        <v>0</v>
      </c>
      <c r="I119" s="231"/>
    </row>
    <row r="120" spans="1:9" s="195" customFormat="1" ht="13.5" customHeight="1" x14ac:dyDescent="0.2">
      <c r="A120" s="50">
        <v>11</v>
      </c>
      <c r="B120" s="55" t="s">
        <v>88</v>
      </c>
      <c r="C120" s="312">
        <f>PAYMENTS!E115</f>
        <v>0</v>
      </c>
      <c r="D120" s="76"/>
      <c r="E120" s="76"/>
      <c r="F120" s="76"/>
      <c r="G120" s="76"/>
      <c r="H120" s="312">
        <f t="shared" si="8"/>
        <v>0</v>
      </c>
      <c r="I120" s="231"/>
    </row>
    <row r="121" spans="1:9" s="195" customFormat="1" ht="13.5" customHeight="1" x14ac:dyDescent="0.2">
      <c r="A121" s="50">
        <v>12</v>
      </c>
      <c r="B121" s="55" t="s">
        <v>98</v>
      </c>
      <c r="C121" s="312">
        <f>PAYMENTS!E116</f>
        <v>0</v>
      </c>
      <c r="D121" s="76"/>
      <c r="E121" s="76"/>
      <c r="F121" s="76"/>
      <c r="G121" s="76"/>
      <c r="H121" s="312">
        <f t="shared" si="8"/>
        <v>0</v>
      </c>
      <c r="I121" s="231"/>
    </row>
    <row r="122" spans="1:9" s="195" customFormat="1" ht="13.5" customHeight="1" x14ac:dyDescent="0.2">
      <c r="A122" s="50">
        <v>13</v>
      </c>
      <c r="B122" s="55" t="s">
        <v>99</v>
      </c>
      <c r="C122" s="312">
        <f>PAYMENTS!E117</f>
        <v>0</v>
      </c>
      <c r="D122" s="76"/>
      <c r="E122" s="76"/>
      <c r="F122" s="76"/>
      <c r="G122" s="76"/>
      <c r="H122" s="312">
        <f t="shared" si="8"/>
        <v>0</v>
      </c>
      <c r="I122" s="231"/>
    </row>
    <row r="123" spans="1:9" s="195" customFormat="1" ht="13.5" customHeight="1" x14ac:dyDescent="0.2">
      <c r="A123" s="241"/>
      <c r="B123" s="312" t="s">
        <v>232</v>
      </c>
      <c r="C123" s="211">
        <f t="shared" ref="C123:H123" si="9">SUM(C110:C122)</f>
        <v>0</v>
      </c>
      <c r="D123" s="211">
        <f t="shared" si="9"/>
        <v>0</v>
      </c>
      <c r="E123" s="211">
        <f t="shared" si="9"/>
        <v>0</v>
      </c>
      <c r="F123" s="211">
        <f t="shared" si="9"/>
        <v>0</v>
      </c>
      <c r="G123" s="211">
        <f t="shared" si="9"/>
        <v>0</v>
      </c>
      <c r="H123" s="211">
        <f t="shared" si="9"/>
        <v>0</v>
      </c>
      <c r="I123" s="231"/>
    </row>
    <row r="124" spans="1:9" ht="28.5" customHeight="1" x14ac:dyDescent="0.25">
      <c r="A124" s="250"/>
      <c r="B124" s="313" t="s">
        <v>0</v>
      </c>
      <c r="C124" s="313">
        <f t="shared" ref="C124:H124" si="10">C46+C82+C99+C108+C123</f>
        <v>30649322</v>
      </c>
      <c r="D124" s="313">
        <f t="shared" si="10"/>
        <v>2043215</v>
      </c>
      <c r="E124" s="313">
        <f t="shared" si="10"/>
        <v>2728118</v>
      </c>
      <c r="F124" s="313">
        <f t="shared" si="10"/>
        <v>0</v>
      </c>
      <c r="G124" s="313">
        <f t="shared" si="10"/>
        <v>0</v>
      </c>
      <c r="H124" s="313">
        <f t="shared" si="10"/>
        <v>31334225</v>
      </c>
    </row>
    <row r="128" spans="1:9" x14ac:dyDescent="0.25">
      <c r="C128" s="252"/>
      <c r="D128" s="252"/>
      <c r="E128" s="252"/>
      <c r="F128" s="252"/>
      <c r="G128" s="252"/>
      <c r="H128" s="252"/>
    </row>
    <row r="129" spans="3:8" x14ac:dyDescent="0.25">
      <c r="C129" s="252"/>
      <c r="D129" s="252"/>
      <c r="E129" s="252"/>
      <c r="F129" s="252"/>
      <c r="G129" s="252"/>
      <c r="H129" s="252"/>
    </row>
    <row r="130" spans="3:8" x14ac:dyDescent="0.25">
      <c r="C130" s="252"/>
      <c r="D130" s="252"/>
      <c r="E130" s="252"/>
      <c r="F130" s="252"/>
      <c r="G130" s="252"/>
      <c r="H130" s="252"/>
    </row>
    <row r="131" spans="3:8" x14ac:dyDescent="0.25">
      <c r="C131" s="252"/>
      <c r="D131" s="252"/>
      <c r="E131" s="252"/>
      <c r="F131" s="252"/>
      <c r="G131" s="252"/>
      <c r="H131" s="252"/>
    </row>
    <row r="132" spans="3:8" x14ac:dyDescent="0.25">
      <c r="C132" s="252"/>
      <c r="D132" s="252"/>
      <c r="E132" s="252"/>
      <c r="F132" s="252"/>
      <c r="G132" s="252"/>
      <c r="H132" s="252"/>
    </row>
    <row r="133" spans="3:8" x14ac:dyDescent="0.25">
      <c r="C133" s="252"/>
      <c r="D133" s="252"/>
      <c r="E133" s="252"/>
      <c r="F133" s="252"/>
      <c r="G133" s="252"/>
      <c r="H133" s="252"/>
    </row>
    <row r="134" spans="3:8" x14ac:dyDescent="0.25">
      <c r="C134" s="252"/>
      <c r="D134" s="252"/>
      <c r="E134" s="252"/>
      <c r="F134" s="252"/>
      <c r="G134" s="252"/>
      <c r="H134" s="252"/>
    </row>
    <row r="135" spans="3:8" x14ac:dyDescent="0.25">
      <c r="C135" s="252"/>
      <c r="D135" s="252"/>
      <c r="E135" s="252"/>
      <c r="F135" s="252"/>
      <c r="G135" s="252"/>
      <c r="H135" s="252"/>
    </row>
    <row r="136" spans="3:8" x14ac:dyDescent="0.25">
      <c r="C136" s="252"/>
      <c r="D136" s="252"/>
      <c r="E136" s="252"/>
      <c r="F136" s="252"/>
      <c r="G136" s="252"/>
      <c r="H136" s="252"/>
    </row>
    <row r="137" spans="3:8" x14ac:dyDescent="0.25">
      <c r="C137" s="252"/>
      <c r="D137" s="252"/>
      <c r="E137" s="252"/>
      <c r="F137" s="252"/>
      <c r="G137" s="252"/>
      <c r="H137" s="252"/>
    </row>
  </sheetData>
  <sheetProtection algorithmName="SHA-512" hashValue="MAB2r8n81v4+q+KwqBVun5Ypxy8T3sGuDZtOJuMroYxtsSSMbCH0S0lEDxIlhftFaLaWPKbEFSFq5izapVDa9w==" saltValue="T+7nt+roAqQMCkcRXdk0ZQ==" spinCount="100000" sheet="1" formatColumns="0" formatRows="0"/>
  <mergeCells count="9">
    <mergeCell ref="A1:H1"/>
    <mergeCell ref="A5:H5"/>
    <mergeCell ref="A7:A10"/>
    <mergeCell ref="B7:B10"/>
    <mergeCell ref="C7:C9"/>
    <mergeCell ref="D7:E8"/>
    <mergeCell ref="F7:G8"/>
    <mergeCell ref="H7:H9"/>
    <mergeCell ref="D3:G3"/>
  </mergeCells>
  <hyperlinks>
    <hyperlink ref="I12" location="BS!Print_Area" display="Balance Sheet"/>
    <hyperlink ref="I13" location="RECEIPTS!Print_Titles" display="Receipt"/>
    <hyperlink ref="I14" location="PAYMENTS!Print_Titles" display="Payment"/>
    <hyperlink ref="I15" location="'ANNE-REC-SF-PROV '!Print_Area" display="SF-Rec-Prov-Annex"/>
    <hyperlink ref="I16" location="'ANNE-REC-VVN-PROV'!Print_Area" display="VVN-Rec-Prov-Annex"/>
    <hyperlink ref="I17" location="'ANNE-PAYM-PROJCTSF-PROV'!Print_Area" display="Project-Rec-Prov-Annex"/>
    <hyperlink ref="I18" location="'ANNE-PAYM-SF-PROV'!Print_Area" display="SF-Paym-Prov-Annex"/>
    <hyperlink ref="I19" location="'ANNE-PAYM-VVN-PROV'!Print_Area" display="VVN-Paym-Prov-Annex"/>
    <hyperlink ref="I20" location="'ANNE-PAYM-PLAN-PROV'!Print_Area" display="Plan-Paym-Prov-Annex"/>
    <hyperlink ref="I21" location="'I&amp;E'!Print_Area" display="Income &amp; Expenditure"/>
    <hyperlink ref="I22" location="'S-1'!Print_Area" display="Schedule-1"/>
    <hyperlink ref="I23" location="'S-2'!Print_Area" display="Schedule-2"/>
    <hyperlink ref="I24" location="'2A'!Print_Area" display="Schedule-2A"/>
    <hyperlink ref="I25" location="'S-3'!Print_Area" display="Schedule-3"/>
    <hyperlink ref="I26" location="'S- 3 A'!A1" display="Schedule-3A"/>
    <hyperlink ref="I27" location="'S-3B'!A1" display="Schedule-3B"/>
    <hyperlink ref="I28" location="'ANN-S3-SF Civil'!Print_Area" display="S3-Annex-SF"/>
    <hyperlink ref="I29" location="'ANN-S3-VVN-ALL'!Print_Area" display="S3-Annex-VVN"/>
    <hyperlink ref="I30" location="'ANN-S3-PROJCT-SF'!Print_Area" display="S3-Annex-Project"/>
    <hyperlink ref="I31" location="'ANN-S3-PLAN'!Print_Area" display="S3-Annex-Plan"/>
    <hyperlink ref="I32" location="'ANN-S3-SP.PLAN'!Print_Area" display="S3-Annex-Specific Plan"/>
    <hyperlink ref="J12" location="'S-4'!Print_Area" display="Schedule-4 (All)"/>
    <hyperlink ref="J13" location="'S-4 A'!A1" display="Sch-4A (SF)"/>
    <hyperlink ref="J14" location="'s4-B'!A1" display="Sch-4B (Plan)"/>
    <hyperlink ref="J15" location="'s 4 c '!A1" display="Sch-4C (Specific Plan)"/>
    <hyperlink ref="J16" location="'s 4 D'!A1" display="Sch-4D (VVN)"/>
    <hyperlink ref="J17" location="'s 4 E'!A1" display="Sch-4E (Project)"/>
    <hyperlink ref="J18" location="'S- 7'!A1" display="Schedule-7"/>
    <hyperlink ref="J19" location="'S  8'!Print_Area" display="Schedule-8"/>
    <hyperlink ref="J20" location="'ANNE-S8-SF Civil'!A1" display="S8-Annex-SF"/>
    <hyperlink ref="J21" location="'ANNE-S8-VVN All'!A1" display="S8-Annex-VVN"/>
    <hyperlink ref="J22" location="'ANNE-S8-ProjectSF'!A1" display="S8-Annex-Project"/>
    <hyperlink ref="J23" location="'ANNE-S8-PLAN'!A1" display="S8-Annex-Plan"/>
    <hyperlink ref="J24" location="'ANNE-S8-SP.PLAN'!A1" display="S8-Annex-Sp. Plan"/>
    <hyperlink ref="J25" location="'SCH-9 &amp; 10 '!Print_Area" display="S-9"/>
    <hyperlink ref="J26" location="'SCH-9 &amp; 10 '!Print_Area" display="S-10"/>
    <hyperlink ref="J27" location="'SCH 12 &amp;13 &amp; 14'!Print_Area" display="S-12"/>
    <hyperlink ref="J28" location="'SCH 12 &amp;13 &amp; 14'!Print_Area" display="S-13"/>
    <hyperlink ref="J29" location="'SCH 12 &amp;13 &amp; 14'!Print_Area" display="S-14"/>
    <hyperlink ref="J30" location="'SC-15'!Print_Area" display="S-15"/>
    <hyperlink ref="J31" location="'SCH- 16 &amp; 17'!Print_Area" display="S-16"/>
    <hyperlink ref="J32" location="'SCH- 16 &amp; 17'!Print_Area" display="S-17"/>
    <hyperlink ref="J33" location="'sch - 18 &amp;19 &amp; 22'!Print_Area" display="S-18"/>
    <hyperlink ref="J34" location="'sch - 18 &amp;19 &amp; 22'!Print_Area" display="S-19"/>
    <hyperlink ref="J35" location="'S-4'!Print_Area" display="S-4"/>
    <hyperlink ref="J36" location="'sch - 18 &amp;19 &amp; 22'!Print_Area" display="S-22"/>
  </hyperlinks>
  <printOptions horizontalCentered="1"/>
  <pageMargins left="0.70866141732283472" right="0.23622047244094491" top="0.15748031496062992" bottom="0.17" header="0.15748031496062992" footer="0.15748031496062992"/>
  <pageSetup paperSize="9" scale="86" firstPageNumber="6" fitToHeight="0" orientation="landscape" blackAndWhite="1" useFirstPageNumber="1" r:id="rId1"/>
  <rowBreaks count="2" manualBreakCount="2">
    <brk id="46" max="7" man="1"/>
    <brk id="82"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104"/>
  <sheetViews>
    <sheetView view="pageBreakPreview" topLeftCell="A70" zoomScaleNormal="85" zoomScaleSheetLayoutView="100" workbookViewId="0">
      <selection activeCell="E80" sqref="E80"/>
    </sheetView>
  </sheetViews>
  <sheetFormatPr defaultColWidth="4.7109375" defaultRowHeight="12.75" x14ac:dyDescent="0.25"/>
  <cols>
    <col min="1" max="1" width="4.7109375" style="71" customWidth="1"/>
    <col min="2" max="2" width="57.5703125" style="251" customWidth="1"/>
    <col min="3" max="8" width="16.7109375" style="251" customWidth="1"/>
    <col min="9" max="255" width="9.140625" style="251" customWidth="1"/>
    <col min="256" max="16384" width="4.7109375" style="251"/>
  </cols>
  <sheetData>
    <row r="1" spans="1:9" s="63" customFormat="1" ht="14.25" customHeight="1" x14ac:dyDescent="0.25">
      <c r="A1" s="830" t="str">
        <f>COVER!A1</f>
        <v>Kendriya Vidyalaya  GANGTOK</v>
      </c>
      <c r="B1" s="830"/>
      <c r="C1" s="830"/>
      <c r="D1" s="830"/>
      <c r="E1" s="830"/>
      <c r="F1" s="830"/>
      <c r="G1" s="830"/>
      <c r="H1" s="830"/>
    </row>
    <row r="2" spans="1:9" s="63" customFormat="1" ht="12.75" customHeight="1" x14ac:dyDescent="0.25">
      <c r="A2" s="64"/>
      <c r="B2" s="64"/>
      <c r="C2" s="64"/>
      <c r="D2" s="64"/>
      <c r="E2" s="64"/>
      <c r="F2" s="64"/>
      <c r="G2" s="64"/>
      <c r="H2" s="64"/>
    </row>
    <row r="3" spans="1:9" s="63" customFormat="1" ht="14.25" customHeight="1" x14ac:dyDescent="0.25">
      <c r="A3" s="64"/>
      <c r="C3" s="64"/>
      <c r="D3" s="848" t="s">
        <v>521</v>
      </c>
      <c r="E3" s="848"/>
      <c r="F3" s="848"/>
      <c r="G3" s="848"/>
      <c r="H3" s="245"/>
    </row>
    <row r="4" spans="1:9" s="63" customFormat="1" ht="14.25" customHeight="1" x14ac:dyDescent="0.25">
      <c r="A4" s="64"/>
      <c r="C4" s="64"/>
      <c r="D4" s="64"/>
      <c r="E4" s="64"/>
      <c r="F4" s="64"/>
      <c r="G4" s="65"/>
      <c r="H4" s="65"/>
    </row>
    <row r="5" spans="1:9" s="63" customFormat="1" ht="81" customHeight="1" x14ac:dyDescent="0.25">
      <c r="A5" s="831" t="s">
        <v>886</v>
      </c>
      <c r="B5" s="832"/>
      <c r="C5" s="832"/>
      <c r="D5" s="832"/>
      <c r="E5" s="832"/>
      <c r="F5" s="832"/>
      <c r="G5" s="832"/>
      <c r="H5" s="832"/>
    </row>
    <row r="6" spans="1:9" s="63" customFormat="1" ht="14.25" customHeight="1" thickBot="1" x14ac:dyDescent="0.3">
      <c r="A6" s="64"/>
      <c r="B6" s="64"/>
      <c r="C6" s="64"/>
      <c r="D6" s="64"/>
      <c r="E6" s="64"/>
      <c r="F6" s="64"/>
      <c r="G6" s="64"/>
      <c r="H6" s="64"/>
    </row>
    <row r="7" spans="1:9" s="66" customFormat="1" ht="14.25" customHeight="1" x14ac:dyDescent="0.25">
      <c r="A7" s="839" t="s">
        <v>152</v>
      </c>
      <c r="B7" s="851" t="s">
        <v>1</v>
      </c>
      <c r="C7" s="839" t="s">
        <v>513</v>
      </c>
      <c r="D7" s="842" t="s">
        <v>514</v>
      </c>
      <c r="E7" s="843"/>
      <c r="F7" s="842" t="s">
        <v>515</v>
      </c>
      <c r="G7" s="843"/>
      <c r="H7" s="846" t="s">
        <v>505</v>
      </c>
    </row>
    <row r="8" spans="1:9" s="66" customFormat="1" ht="66.75" customHeight="1" x14ac:dyDescent="0.25">
      <c r="A8" s="849"/>
      <c r="B8" s="852"/>
      <c r="C8" s="849"/>
      <c r="D8" s="854"/>
      <c r="E8" s="855"/>
      <c r="F8" s="854"/>
      <c r="G8" s="855"/>
      <c r="H8" s="840"/>
    </row>
    <row r="9" spans="1:9" s="66" customFormat="1" ht="25.5" customHeight="1" thickBot="1" x14ac:dyDescent="0.3">
      <c r="A9" s="849"/>
      <c r="B9" s="852"/>
      <c r="C9" s="850"/>
      <c r="D9" s="246" t="s">
        <v>516</v>
      </c>
      <c r="E9" s="247" t="s">
        <v>507</v>
      </c>
      <c r="F9" s="248" t="s">
        <v>517</v>
      </c>
      <c r="G9" s="249" t="s">
        <v>509</v>
      </c>
      <c r="H9" s="841"/>
    </row>
    <row r="10" spans="1:9" s="66" customFormat="1" ht="16.5" customHeight="1" thickBot="1" x14ac:dyDescent="0.3">
      <c r="A10" s="850"/>
      <c r="B10" s="853"/>
      <c r="C10" s="235">
        <v>1</v>
      </c>
      <c r="D10" s="238">
        <v>2</v>
      </c>
      <c r="E10" s="239">
        <v>3</v>
      </c>
      <c r="F10" s="238">
        <v>4</v>
      </c>
      <c r="G10" s="239">
        <v>5</v>
      </c>
      <c r="H10" s="240" t="s">
        <v>510</v>
      </c>
    </row>
    <row r="11" spans="1:9" s="195" customFormat="1" ht="15.75" customHeight="1" x14ac:dyDescent="0.2">
      <c r="A11" s="228" t="s">
        <v>3</v>
      </c>
      <c r="B11" s="224" t="s">
        <v>41</v>
      </c>
      <c r="C11" s="241"/>
      <c r="D11" s="241"/>
      <c r="E11" s="241"/>
      <c r="F11" s="241"/>
      <c r="G11" s="241"/>
      <c r="H11" s="241"/>
      <c r="I11" s="230"/>
    </row>
    <row r="12" spans="1:9" s="195" customFormat="1" ht="12.75" customHeight="1" x14ac:dyDescent="0.2">
      <c r="A12" s="50">
        <v>31</v>
      </c>
      <c r="B12" s="196" t="s">
        <v>58</v>
      </c>
      <c r="C12" s="312">
        <f>PAYMENTS!F37</f>
        <v>308274</v>
      </c>
      <c r="D12" s="76"/>
      <c r="E12" s="76"/>
      <c r="F12" s="76"/>
      <c r="G12" s="76"/>
      <c r="H12" s="312">
        <f t="shared" ref="H12" si="0">C12-D12+E12+F12-G12</f>
        <v>308274</v>
      </c>
      <c r="I12" s="231"/>
    </row>
    <row r="13" spans="1:9" s="195" customFormat="1" ht="12.75" customHeight="1" x14ac:dyDescent="0.2">
      <c r="A13" s="50"/>
      <c r="B13" s="312" t="s">
        <v>232</v>
      </c>
      <c r="C13" s="211">
        <f t="shared" ref="C13:H13" si="1">SUM(C12:C12)</f>
        <v>308274</v>
      </c>
      <c r="D13" s="211">
        <f t="shared" si="1"/>
        <v>0</v>
      </c>
      <c r="E13" s="211">
        <f t="shared" si="1"/>
        <v>0</v>
      </c>
      <c r="F13" s="211">
        <f t="shared" si="1"/>
        <v>0</v>
      </c>
      <c r="G13" s="211">
        <f t="shared" si="1"/>
        <v>0</v>
      </c>
      <c r="H13" s="211">
        <f t="shared" si="1"/>
        <v>308274</v>
      </c>
      <c r="I13" s="230"/>
    </row>
    <row r="14" spans="1:9" s="195" customFormat="1" ht="13.5" customHeight="1" x14ac:dyDescent="0.2">
      <c r="A14" s="228" t="s">
        <v>12</v>
      </c>
      <c r="B14" s="224" t="s">
        <v>179</v>
      </c>
      <c r="C14" s="241"/>
      <c r="D14" s="241"/>
      <c r="E14" s="241"/>
      <c r="F14" s="241"/>
      <c r="G14" s="241"/>
      <c r="H14" s="241"/>
      <c r="I14" s="2"/>
    </row>
    <row r="15" spans="1:9" s="195" customFormat="1" ht="13.5" customHeight="1" x14ac:dyDescent="0.2">
      <c r="A15" s="50">
        <v>1</v>
      </c>
      <c r="B15" s="55" t="s">
        <v>59</v>
      </c>
      <c r="C15" s="312">
        <f>PAYMENTS!F43</f>
        <v>0</v>
      </c>
      <c r="D15" s="76"/>
      <c r="E15" s="76"/>
      <c r="F15" s="76"/>
      <c r="G15" s="76"/>
      <c r="H15" s="312">
        <f t="shared" ref="H15:H48" si="2">C15-D15+E15+F15-G15</f>
        <v>0</v>
      </c>
      <c r="I15" s="231"/>
    </row>
    <row r="16" spans="1:9" s="195" customFormat="1" ht="13.5" customHeight="1" x14ac:dyDescent="0.2">
      <c r="A16" s="50">
        <v>2</v>
      </c>
      <c r="B16" s="55" t="s">
        <v>60</v>
      </c>
      <c r="C16" s="312">
        <f>PAYMENTS!F44</f>
        <v>0</v>
      </c>
      <c r="D16" s="76"/>
      <c r="E16" s="76"/>
      <c r="F16" s="76"/>
      <c r="G16" s="76"/>
      <c r="H16" s="312">
        <f t="shared" si="2"/>
        <v>0</v>
      </c>
      <c r="I16" s="231"/>
    </row>
    <row r="17" spans="1:9" s="195" customFormat="1" ht="13.5" customHeight="1" x14ac:dyDescent="0.2">
      <c r="A17" s="50">
        <v>3</v>
      </c>
      <c r="B17" s="55" t="s">
        <v>452</v>
      </c>
      <c r="C17" s="312">
        <f>PAYMENTS!F45</f>
        <v>0</v>
      </c>
      <c r="D17" s="76"/>
      <c r="E17" s="76"/>
      <c r="F17" s="76"/>
      <c r="G17" s="76"/>
      <c r="H17" s="312">
        <f t="shared" si="2"/>
        <v>0</v>
      </c>
      <c r="I17" s="231"/>
    </row>
    <row r="18" spans="1:9" s="195" customFormat="1" ht="13.5" customHeight="1" x14ac:dyDescent="0.2">
      <c r="A18" s="50">
        <v>4</v>
      </c>
      <c r="B18" s="55" t="s">
        <v>621</v>
      </c>
      <c r="C18" s="312">
        <f>PAYMENTS!F46</f>
        <v>0</v>
      </c>
      <c r="D18" s="76"/>
      <c r="E18" s="76"/>
      <c r="F18" s="76"/>
      <c r="G18" s="76"/>
      <c r="H18" s="312">
        <f t="shared" si="2"/>
        <v>0</v>
      </c>
      <c r="I18" s="231"/>
    </row>
    <row r="19" spans="1:9" s="195" customFormat="1" ht="13.5" customHeight="1" x14ac:dyDescent="0.2">
      <c r="A19" s="50">
        <v>5</v>
      </c>
      <c r="B19" s="55" t="s">
        <v>61</v>
      </c>
      <c r="C19" s="312">
        <f>PAYMENTS!F47</f>
        <v>16200</v>
      </c>
      <c r="D19" s="76"/>
      <c r="E19" s="76"/>
      <c r="F19" s="76"/>
      <c r="G19" s="76"/>
      <c r="H19" s="312">
        <f t="shared" si="2"/>
        <v>16200</v>
      </c>
      <c r="I19" s="231"/>
    </row>
    <row r="20" spans="1:9" s="195" customFormat="1" ht="13.5" customHeight="1" x14ac:dyDescent="0.2">
      <c r="A20" s="50">
        <v>6</v>
      </c>
      <c r="B20" s="55" t="s">
        <v>62</v>
      </c>
      <c r="C20" s="312">
        <f>PAYMENTS!F48</f>
        <v>0</v>
      </c>
      <c r="D20" s="76"/>
      <c r="E20" s="76"/>
      <c r="F20" s="76"/>
      <c r="G20" s="76"/>
      <c r="H20" s="312">
        <f t="shared" si="2"/>
        <v>0</v>
      </c>
      <c r="I20" s="231"/>
    </row>
    <row r="21" spans="1:9" s="195" customFormat="1" ht="13.5" customHeight="1" x14ac:dyDescent="0.2">
      <c r="A21" s="50">
        <v>7</v>
      </c>
      <c r="B21" s="55" t="s">
        <v>309</v>
      </c>
      <c r="C21" s="312">
        <f>PAYMENTS!F49</f>
        <v>0</v>
      </c>
      <c r="D21" s="76"/>
      <c r="E21" s="76"/>
      <c r="F21" s="76"/>
      <c r="G21" s="76"/>
      <c r="H21" s="312">
        <f t="shared" si="2"/>
        <v>0</v>
      </c>
      <c r="I21" s="231"/>
    </row>
    <row r="22" spans="1:9" s="195" customFormat="1" ht="13.5" customHeight="1" x14ac:dyDescent="0.2">
      <c r="A22" s="50">
        <v>8</v>
      </c>
      <c r="B22" s="55" t="s">
        <v>63</v>
      </c>
      <c r="C22" s="312">
        <f>PAYMENTS!F50</f>
        <v>0</v>
      </c>
      <c r="D22" s="76"/>
      <c r="E22" s="76"/>
      <c r="F22" s="76"/>
      <c r="G22" s="76"/>
      <c r="H22" s="312">
        <f t="shared" si="2"/>
        <v>0</v>
      </c>
      <c r="I22" s="231"/>
    </row>
    <row r="23" spans="1:9" s="195" customFormat="1" ht="13.5" customHeight="1" x14ac:dyDescent="0.2">
      <c r="A23" s="50">
        <v>9</v>
      </c>
      <c r="B23" s="55" t="s">
        <v>622</v>
      </c>
      <c r="C23" s="312">
        <f>PAYMENTS!F51</f>
        <v>88151</v>
      </c>
      <c r="D23" s="76"/>
      <c r="E23" s="76"/>
      <c r="F23" s="76"/>
      <c r="G23" s="76"/>
      <c r="H23" s="312">
        <f t="shared" si="2"/>
        <v>88151</v>
      </c>
      <c r="I23" s="231"/>
    </row>
    <row r="24" spans="1:9" s="195" customFormat="1" ht="13.5" customHeight="1" x14ac:dyDescent="0.2">
      <c r="A24" s="50">
        <v>10</v>
      </c>
      <c r="B24" s="55" t="s">
        <v>623</v>
      </c>
      <c r="C24" s="312">
        <f>PAYMENTS!F52</f>
        <v>315420</v>
      </c>
      <c r="D24" s="76"/>
      <c r="E24" s="76"/>
      <c r="F24" s="76"/>
      <c r="G24" s="76"/>
      <c r="H24" s="312">
        <f t="shared" si="2"/>
        <v>315420</v>
      </c>
      <c r="I24" s="231"/>
    </row>
    <row r="25" spans="1:9" s="195" customFormat="1" ht="13.5" customHeight="1" x14ac:dyDescent="0.2">
      <c r="A25" s="50">
        <v>11</v>
      </c>
      <c r="B25" s="55" t="s">
        <v>624</v>
      </c>
      <c r="C25" s="312">
        <f>PAYMENTS!F53</f>
        <v>8000</v>
      </c>
      <c r="D25" s="76"/>
      <c r="E25" s="76"/>
      <c r="F25" s="76"/>
      <c r="G25" s="76"/>
      <c r="H25" s="312">
        <f t="shared" si="2"/>
        <v>8000</v>
      </c>
      <c r="I25" s="231"/>
    </row>
    <row r="26" spans="1:9" s="195" customFormat="1" ht="13.5" customHeight="1" x14ac:dyDescent="0.2">
      <c r="A26" s="50">
        <v>12</v>
      </c>
      <c r="B26" s="55" t="s">
        <v>64</v>
      </c>
      <c r="C26" s="312">
        <f>PAYMENTS!F54</f>
        <v>54822</v>
      </c>
      <c r="D26" s="76"/>
      <c r="E26" s="76"/>
      <c r="F26" s="76"/>
      <c r="G26" s="76"/>
      <c r="H26" s="312">
        <f t="shared" si="2"/>
        <v>54822</v>
      </c>
      <c r="I26" s="231"/>
    </row>
    <row r="27" spans="1:9" s="195" customFormat="1" ht="13.5" customHeight="1" x14ac:dyDescent="0.2">
      <c r="A27" s="50">
        <v>13</v>
      </c>
      <c r="B27" s="55" t="s">
        <v>139</v>
      </c>
      <c r="C27" s="312">
        <f>PAYMENTS!F55</f>
        <v>0</v>
      </c>
      <c r="D27" s="76"/>
      <c r="E27" s="76"/>
      <c r="F27" s="76"/>
      <c r="G27" s="76"/>
      <c r="H27" s="312">
        <f t="shared" si="2"/>
        <v>0</v>
      </c>
      <c r="I27" s="231"/>
    </row>
    <row r="28" spans="1:9" s="195" customFormat="1" ht="13.5" customHeight="1" x14ac:dyDescent="0.2">
      <c r="A28" s="50">
        <v>14</v>
      </c>
      <c r="B28" s="55" t="s">
        <v>140</v>
      </c>
      <c r="C28" s="312">
        <f>PAYMENTS!F56</f>
        <v>181740</v>
      </c>
      <c r="D28" s="76"/>
      <c r="E28" s="76"/>
      <c r="F28" s="76"/>
      <c r="G28" s="76"/>
      <c r="H28" s="312">
        <f t="shared" si="2"/>
        <v>181740</v>
      </c>
      <c r="I28" s="231"/>
    </row>
    <row r="29" spans="1:9" s="195" customFormat="1" ht="13.5" customHeight="1" x14ac:dyDescent="0.2">
      <c r="A29" s="50">
        <v>15</v>
      </c>
      <c r="B29" s="55" t="s">
        <v>141</v>
      </c>
      <c r="C29" s="312">
        <f>PAYMENTS!F57</f>
        <v>2600</v>
      </c>
      <c r="D29" s="76"/>
      <c r="E29" s="76"/>
      <c r="F29" s="76"/>
      <c r="G29" s="76"/>
      <c r="H29" s="312">
        <f t="shared" si="2"/>
        <v>2600</v>
      </c>
      <c r="I29" s="231"/>
    </row>
    <row r="30" spans="1:9" s="195" customFormat="1" ht="13.5" customHeight="1" x14ac:dyDescent="0.2">
      <c r="A30" s="50">
        <v>16</v>
      </c>
      <c r="B30" s="55" t="s">
        <v>296</v>
      </c>
      <c r="C30" s="312">
        <f>PAYMENTS!F58</f>
        <v>0</v>
      </c>
      <c r="D30" s="76"/>
      <c r="E30" s="76"/>
      <c r="F30" s="76"/>
      <c r="G30" s="76"/>
      <c r="H30" s="312">
        <f t="shared" si="2"/>
        <v>0</v>
      </c>
      <c r="I30" s="231"/>
    </row>
    <row r="31" spans="1:9" s="195" customFormat="1" ht="13.5" customHeight="1" x14ac:dyDescent="0.2">
      <c r="A31" s="50">
        <v>17</v>
      </c>
      <c r="B31" s="55" t="s">
        <v>297</v>
      </c>
      <c r="C31" s="312">
        <f>PAYMENTS!F59</f>
        <v>130875</v>
      </c>
      <c r="D31" s="76"/>
      <c r="E31" s="76"/>
      <c r="F31" s="76"/>
      <c r="G31" s="76"/>
      <c r="H31" s="312">
        <f t="shared" si="2"/>
        <v>130875</v>
      </c>
      <c r="I31" s="231"/>
    </row>
    <row r="32" spans="1:9" s="195" customFormat="1" ht="13.5" customHeight="1" x14ac:dyDescent="0.2">
      <c r="A32" s="50">
        <v>18</v>
      </c>
      <c r="B32" s="55" t="s">
        <v>65</v>
      </c>
      <c r="C32" s="312">
        <f>PAYMENTS!F60</f>
        <v>23714</v>
      </c>
      <c r="D32" s="76"/>
      <c r="E32" s="76"/>
      <c r="F32" s="76"/>
      <c r="G32" s="76"/>
      <c r="H32" s="312">
        <f t="shared" si="2"/>
        <v>23714</v>
      </c>
      <c r="I32" s="231"/>
    </row>
    <row r="33" spans="1:9" s="195" customFormat="1" ht="13.5" customHeight="1" x14ac:dyDescent="0.2">
      <c r="A33" s="50">
        <v>19</v>
      </c>
      <c r="B33" s="55" t="s">
        <v>66</v>
      </c>
      <c r="C33" s="312">
        <f>PAYMENTS!F61</f>
        <v>185025</v>
      </c>
      <c r="D33" s="76"/>
      <c r="E33" s="76"/>
      <c r="F33" s="76"/>
      <c r="G33" s="76"/>
      <c r="H33" s="312">
        <f t="shared" si="2"/>
        <v>185025</v>
      </c>
      <c r="I33" s="231"/>
    </row>
    <row r="34" spans="1:9" s="195" customFormat="1" ht="13.5" customHeight="1" x14ac:dyDescent="0.2">
      <c r="A34" s="50">
        <v>20</v>
      </c>
      <c r="B34" s="55" t="s">
        <v>67</v>
      </c>
      <c r="C34" s="312">
        <f>PAYMENTS!F62</f>
        <v>85347</v>
      </c>
      <c r="D34" s="76"/>
      <c r="E34" s="76"/>
      <c r="F34" s="76"/>
      <c r="G34" s="76"/>
      <c r="H34" s="312">
        <f t="shared" si="2"/>
        <v>85347</v>
      </c>
      <c r="I34" s="231"/>
    </row>
    <row r="35" spans="1:9" s="195" customFormat="1" ht="13.5" customHeight="1" x14ac:dyDescent="0.2">
      <c r="A35" s="50">
        <v>21</v>
      </c>
      <c r="B35" s="55" t="s">
        <v>702</v>
      </c>
      <c r="C35" s="312">
        <f>PAYMENTS!F63</f>
        <v>0</v>
      </c>
      <c r="D35" s="76"/>
      <c r="E35" s="76"/>
      <c r="F35" s="76"/>
      <c r="G35" s="76"/>
      <c r="H35" s="312">
        <f t="shared" si="2"/>
        <v>0</v>
      </c>
      <c r="I35" s="231"/>
    </row>
    <row r="36" spans="1:9" s="195" customFormat="1" ht="13.5" customHeight="1" x14ac:dyDescent="0.2">
      <c r="A36" s="50">
        <v>22</v>
      </c>
      <c r="B36" s="55" t="s">
        <v>68</v>
      </c>
      <c r="C36" s="312">
        <f>PAYMENTS!F64</f>
        <v>0</v>
      </c>
      <c r="D36" s="76"/>
      <c r="E36" s="76"/>
      <c r="F36" s="76"/>
      <c r="G36" s="76"/>
      <c r="H36" s="312">
        <f t="shared" si="2"/>
        <v>0</v>
      </c>
      <c r="I36" s="231"/>
    </row>
    <row r="37" spans="1:9" s="195" customFormat="1" ht="13.5" customHeight="1" x14ac:dyDescent="0.2">
      <c r="A37" s="50">
        <v>23</v>
      </c>
      <c r="B37" s="55" t="s">
        <v>310</v>
      </c>
      <c r="C37" s="312">
        <f>PAYMENTS!F65</f>
        <v>153167</v>
      </c>
      <c r="D37" s="76"/>
      <c r="E37" s="76"/>
      <c r="F37" s="76"/>
      <c r="G37" s="76"/>
      <c r="H37" s="312">
        <f t="shared" si="2"/>
        <v>153167</v>
      </c>
      <c r="I37" s="231"/>
    </row>
    <row r="38" spans="1:9" s="195" customFormat="1" ht="13.5" customHeight="1" x14ac:dyDescent="0.2">
      <c r="A38" s="50">
        <v>24</v>
      </c>
      <c r="B38" s="55" t="s">
        <v>69</v>
      </c>
      <c r="C38" s="312">
        <f>PAYMENTS!F66</f>
        <v>2210</v>
      </c>
      <c r="D38" s="76"/>
      <c r="E38" s="76"/>
      <c r="F38" s="76"/>
      <c r="G38" s="76"/>
      <c r="H38" s="312">
        <f t="shared" si="2"/>
        <v>2210</v>
      </c>
      <c r="I38" s="231"/>
    </row>
    <row r="39" spans="1:9" s="195" customFormat="1" ht="13.5" customHeight="1" x14ac:dyDescent="0.2">
      <c r="A39" s="50">
        <v>25</v>
      </c>
      <c r="B39" s="55" t="s">
        <v>70</v>
      </c>
      <c r="C39" s="312">
        <f>PAYMENTS!F67</f>
        <v>1326</v>
      </c>
      <c r="D39" s="76"/>
      <c r="E39" s="76"/>
      <c r="F39" s="76"/>
      <c r="G39" s="76"/>
      <c r="H39" s="312">
        <f t="shared" si="2"/>
        <v>1326</v>
      </c>
      <c r="I39" s="231"/>
    </row>
    <row r="40" spans="1:9" s="195" customFormat="1" ht="13.5" customHeight="1" x14ac:dyDescent="0.2">
      <c r="A40" s="50">
        <v>26</v>
      </c>
      <c r="B40" s="55" t="s">
        <v>71</v>
      </c>
      <c r="C40" s="312">
        <f>PAYMENTS!F68</f>
        <v>80399</v>
      </c>
      <c r="D40" s="76"/>
      <c r="E40" s="76"/>
      <c r="F40" s="76"/>
      <c r="G40" s="76"/>
      <c r="H40" s="312">
        <f t="shared" si="2"/>
        <v>80399</v>
      </c>
      <c r="I40" s="231"/>
    </row>
    <row r="41" spans="1:9" s="195" customFormat="1" ht="13.5" customHeight="1" x14ac:dyDescent="0.2">
      <c r="A41" s="50">
        <v>27</v>
      </c>
      <c r="B41" s="55" t="s">
        <v>72</v>
      </c>
      <c r="C41" s="312">
        <f>PAYMENTS!F69</f>
        <v>53600</v>
      </c>
      <c r="D41" s="76"/>
      <c r="E41" s="76"/>
      <c r="F41" s="76"/>
      <c r="G41" s="76"/>
      <c r="H41" s="312">
        <f t="shared" si="2"/>
        <v>53600</v>
      </c>
      <c r="I41" s="231"/>
    </row>
    <row r="42" spans="1:9" s="195" customFormat="1" ht="13.5" customHeight="1" x14ac:dyDescent="0.2">
      <c r="A42" s="50">
        <v>28</v>
      </c>
      <c r="B42" s="55" t="s">
        <v>311</v>
      </c>
      <c r="C42" s="312">
        <f>PAYMENTS!F70</f>
        <v>0</v>
      </c>
      <c r="D42" s="76"/>
      <c r="E42" s="76"/>
      <c r="F42" s="76"/>
      <c r="G42" s="76"/>
      <c r="H42" s="312">
        <f t="shared" si="2"/>
        <v>0</v>
      </c>
      <c r="I42" s="231"/>
    </row>
    <row r="43" spans="1:9" s="195" customFormat="1" ht="13.5" customHeight="1" x14ac:dyDescent="0.2">
      <c r="A43" s="50">
        <v>29</v>
      </c>
      <c r="B43" s="55" t="s">
        <v>641</v>
      </c>
      <c r="C43" s="312">
        <f>PAYMENTS!F71</f>
        <v>0</v>
      </c>
      <c r="D43" s="76"/>
      <c r="E43" s="76"/>
      <c r="F43" s="76"/>
      <c r="G43" s="76"/>
      <c r="H43" s="312">
        <f t="shared" si="2"/>
        <v>0</v>
      </c>
      <c r="I43" s="231"/>
    </row>
    <row r="44" spans="1:9" s="195" customFormat="1" ht="13.5" customHeight="1" x14ac:dyDescent="0.2">
      <c r="A44" s="50">
        <v>30</v>
      </c>
      <c r="B44" s="196" t="s">
        <v>625</v>
      </c>
      <c r="C44" s="312">
        <f>PAYMENTS!F72</f>
        <v>0</v>
      </c>
      <c r="D44" s="76"/>
      <c r="E44" s="76"/>
      <c r="F44" s="76"/>
      <c r="G44" s="76"/>
      <c r="H44" s="312">
        <f t="shared" si="2"/>
        <v>0</v>
      </c>
      <c r="I44" s="231"/>
    </row>
    <row r="45" spans="1:9" s="195" customFormat="1" ht="13.5" customHeight="1" x14ac:dyDescent="0.2">
      <c r="A45" s="50">
        <v>31</v>
      </c>
      <c r="B45" s="55" t="s">
        <v>642</v>
      </c>
      <c r="C45" s="312">
        <f>PAYMENTS!F73</f>
        <v>0</v>
      </c>
      <c r="D45" s="76"/>
      <c r="E45" s="76"/>
      <c r="F45" s="76"/>
      <c r="G45" s="76"/>
      <c r="H45" s="312">
        <f t="shared" si="2"/>
        <v>0</v>
      </c>
      <c r="I45" s="231"/>
    </row>
    <row r="46" spans="1:9" s="195" customFormat="1" ht="13.5" customHeight="1" x14ac:dyDescent="0.2">
      <c r="A46" s="50">
        <v>32</v>
      </c>
      <c r="B46" s="55" t="s">
        <v>626</v>
      </c>
      <c r="C46" s="312">
        <f>PAYMENTS!F74</f>
        <v>0</v>
      </c>
      <c r="D46" s="76"/>
      <c r="E46" s="76"/>
      <c r="F46" s="76"/>
      <c r="G46" s="76"/>
      <c r="H46" s="312">
        <f t="shared" si="2"/>
        <v>0</v>
      </c>
      <c r="I46" s="231"/>
    </row>
    <row r="47" spans="1:9" s="195" customFormat="1" ht="13.5" customHeight="1" x14ac:dyDescent="0.2">
      <c r="A47" s="50">
        <v>33</v>
      </c>
      <c r="B47" s="55" t="s">
        <v>627</v>
      </c>
      <c r="C47" s="312">
        <f>PAYMENTS!F75</f>
        <v>55716</v>
      </c>
      <c r="D47" s="76"/>
      <c r="E47" s="76"/>
      <c r="F47" s="76"/>
      <c r="G47" s="76"/>
      <c r="H47" s="312">
        <f t="shared" si="2"/>
        <v>55716</v>
      </c>
      <c r="I47" s="231"/>
    </row>
    <row r="48" spans="1:9" s="195" customFormat="1" ht="13.5" customHeight="1" x14ac:dyDescent="0.2">
      <c r="A48" s="50">
        <v>34</v>
      </c>
      <c r="B48" s="55" t="s">
        <v>628</v>
      </c>
      <c r="C48" s="312">
        <f>PAYMENTS!F76</f>
        <v>0</v>
      </c>
      <c r="D48" s="76"/>
      <c r="E48" s="76"/>
      <c r="F48" s="76"/>
      <c r="G48" s="76"/>
      <c r="H48" s="312">
        <f t="shared" si="2"/>
        <v>0</v>
      </c>
      <c r="I48" s="231"/>
    </row>
    <row r="49" spans="1:9" s="195" customFormat="1" ht="13.5" customHeight="1" x14ac:dyDescent="0.2">
      <c r="A49" s="241"/>
      <c r="B49" s="312" t="s">
        <v>232</v>
      </c>
      <c r="C49" s="211">
        <f t="shared" ref="C49:H49" si="3">SUM(C15:C48)</f>
        <v>1438312</v>
      </c>
      <c r="D49" s="211">
        <f t="shared" si="3"/>
        <v>0</v>
      </c>
      <c r="E49" s="211">
        <f t="shared" si="3"/>
        <v>0</v>
      </c>
      <c r="F49" s="211">
        <f t="shared" si="3"/>
        <v>0</v>
      </c>
      <c r="G49" s="211">
        <f t="shared" si="3"/>
        <v>0</v>
      </c>
      <c r="H49" s="211">
        <f t="shared" si="3"/>
        <v>1438312</v>
      </c>
      <c r="I49" s="231"/>
    </row>
    <row r="50" spans="1:9" s="195" customFormat="1" ht="13.5" customHeight="1" x14ac:dyDescent="0.2">
      <c r="A50" s="228" t="s">
        <v>16</v>
      </c>
      <c r="B50" s="224" t="s">
        <v>244</v>
      </c>
      <c r="C50" s="241"/>
      <c r="D50" s="241"/>
      <c r="E50" s="241"/>
      <c r="F50" s="241"/>
      <c r="G50" s="241"/>
      <c r="H50" s="241"/>
      <c r="I50" s="231"/>
    </row>
    <row r="51" spans="1:9" s="195" customFormat="1" ht="13.5" customHeight="1" x14ac:dyDescent="0.2">
      <c r="A51" s="50">
        <v>1</v>
      </c>
      <c r="B51" s="196" t="s">
        <v>268</v>
      </c>
      <c r="C51" s="312">
        <f>PAYMENTS!F79</f>
        <v>0</v>
      </c>
      <c r="D51" s="76"/>
      <c r="E51" s="76"/>
      <c r="F51" s="76"/>
      <c r="G51" s="76"/>
      <c r="H51" s="312">
        <f t="shared" ref="H51:H65" si="4">C51-D51+E51+F51-G51</f>
        <v>0</v>
      </c>
      <c r="I51" s="231"/>
    </row>
    <row r="52" spans="1:9" s="195" customFormat="1" ht="13.5" customHeight="1" x14ac:dyDescent="0.2">
      <c r="A52" s="50">
        <v>2</v>
      </c>
      <c r="B52" s="196" t="s">
        <v>73</v>
      </c>
      <c r="C52" s="312">
        <f>PAYMENTS!F80</f>
        <v>0</v>
      </c>
      <c r="D52" s="76"/>
      <c r="E52" s="76"/>
      <c r="F52" s="76"/>
      <c r="G52" s="76"/>
      <c r="H52" s="312">
        <f t="shared" si="4"/>
        <v>0</v>
      </c>
      <c r="I52" s="231"/>
    </row>
    <row r="53" spans="1:9" s="195" customFormat="1" ht="13.5" customHeight="1" x14ac:dyDescent="0.2">
      <c r="A53" s="50">
        <v>3</v>
      </c>
      <c r="B53" s="196" t="s">
        <v>74</v>
      </c>
      <c r="C53" s="312">
        <f>PAYMENTS!F81</f>
        <v>6</v>
      </c>
      <c r="D53" s="76"/>
      <c r="E53" s="76"/>
      <c r="F53" s="76"/>
      <c r="G53" s="76"/>
      <c r="H53" s="312">
        <f t="shared" si="4"/>
        <v>6</v>
      </c>
      <c r="I53" s="231"/>
    </row>
    <row r="54" spans="1:9" s="195" customFormat="1" ht="13.5" customHeight="1" x14ac:dyDescent="0.2">
      <c r="A54" s="50">
        <v>4</v>
      </c>
      <c r="B54" s="196" t="s">
        <v>75</v>
      </c>
      <c r="C54" s="312">
        <f>PAYMENTS!F82</f>
        <v>886170</v>
      </c>
      <c r="D54" s="76"/>
      <c r="E54" s="76"/>
      <c r="F54" s="76"/>
      <c r="G54" s="76"/>
      <c r="H54" s="312">
        <f t="shared" si="4"/>
        <v>886170</v>
      </c>
      <c r="I54" s="231"/>
    </row>
    <row r="55" spans="1:9" s="195" customFormat="1" ht="13.5" customHeight="1" x14ac:dyDescent="0.2">
      <c r="A55" s="50">
        <v>5</v>
      </c>
      <c r="B55" s="196" t="s">
        <v>76</v>
      </c>
      <c r="C55" s="312">
        <f>PAYMENTS!F83</f>
        <v>0</v>
      </c>
      <c r="D55" s="76"/>
      <c r="E55" s="76"/>
      <c r="F55" s="76"/>
      <c r="G55" s="76"/>
      <c r="H55" s="312">
        <f t="shared" si="4"/>
        <v>0</v>
      </c>
      <c r="I55" s="231"/>
    </row>
    <row r="56" spans="1:9" s="195" customFormat="1" ht="13.5" customHeight="1" x14ac:dyDescent="0.2">
      <c r="A56" s="50">
        <v>6</v>
      </c>
      <c r="B56" s="196" t="s">
        <v>77</v>
      </c>
      <c r="C56" s="312">
        <f>PAYMENTS!F84</f>
        <v>53920</v>
      </c>
      <c r="D56" s="76"/>
      <c r="E56" s="76"/>
      <c r="F56" s="76"/>
      <c r="G56" s="76"/>
      <c r="H56" s="312">
        <f t="shared" si="4"/>
        <v>53920</v>
      </c>
      <c r="I56" s="231"/>
    </row>
    <row r="57" spans="1:9" s="195" customFormat="1" ht="13.5" customHeight="1" x14ac:dyDescent="0.2">
      <c r="A57" s="50">
        <v>7</v>
      </c>
      <c r="B57" s="196" t="s">
        <v>78</v>
      </c>
      <c r="C57" s="312">
        <f>PAYMENTS!F85</f>
        <v>0</v>
      </c>
      <c r="D57" s="76"/>
      <c r="E57" s="76"/>
      <c r="F57" s="76"/>
      <c r="G57" s="76"/>
      <c r="H57" s="312">
        <f t="shared" si="4"/>
        <v>0</v>
      </c>
      <c r="I57" s="231"/>
    </row>
    <row r="58" spans="1:9" s="195" customFormat="1" ht="13.5" customHeight="1" x14ac:dyDescent="0.2">
      <c r="A58" s="50">
        <v>8</v>
      </c>
      <c r="B58" s="196" t="s">
        <v>79</v>
      </c>
      <c r="C58" s="312">
        <f>PAYMENTS!F86</f>
        <v>35170</v>
      </c>
      <c r="D58" s="76"/>
      <c r="E58" s="76"/>
      <c r="F58" s="76"/>
      <c r="G58" s="76"/>
      <c r="H58" s="312">
        <f t="shared" si="4"/>
        <v>35170</v>
      </c>
      <c r="I58" s="231"/>
    </row>
    <row r="59" spans="1:9" s="195" customFormat="1" ht="13.5" customHeight="1" x14ac:dyDescent="0.2">
      <c r="A59" s="50">
        <v>9</v>
      </c>
      <c r="B59" s="196" t="s">
        <v>80</v>
      </c>
      <c r="C59" s="312">
        <f>PAYMENTS!F87</f>
        <v>14483</v>
      </c>
      <c r="D59" s="76"/>
      <c r="E59" s="76"/>
      <c r="F59" s="76"/>
      <c r="G59" s="76"/>
      <c r="H59" s="312">
        <f t="shared" si="4"/>
        <v>14483</v>
      </c>
      <c r="I59" s="231"/>
    </row>
    <row r="60" spans="1:9" s="195" customFormat="1" ht="13.5" customHeight="1" x14ac:dyDescent="0.2">
      <c r="A60" s="50">
        <v>10</v>
      </c>
      <c r="B60" s="196" t="s">
        <v>81</v>
      </c>
      <c r="C60" s="312">
        <f>PAYMENTS!F88</f>
        <v>149136</v>
      </c>
      <c r="D60" s="76"/>
      <c r="E60" s="76"/>
      <c r="F60" s="76"/>
      <c r="G60" s="76"/>
      <c r="H60" s="312">
        <f t="shared" si="4"/>
        <v>149136</v>
      </c>
      <c r="I60" s="231"/>
    </row>
    <row r="61" spans="1:9" s="195" customFormat="1" ht="13.5" customHeight="1" x14ac:dyDescent="0.2">
      <c r="A61" s="50">
        <v>11</v>
      </c>
      <c r="B61" s="196" t="s">
        <v>82</v>
      </c>
      <c r="C61" s="312">
        <f>PAYMENTS!F89</f>
        <v>0</v>
      </c>
      <c r="D61" s="76"/>
      <c r="E61" s="76"/>
      <c r="F61" s="76"/>
      <c r="G61" s="76"/>
      <c r="H61" s="312">
        <f t="shared" si="4"/>
        <v>0</v>
      </c>
      <c r="I61" s="231"/>
    </row>
    <row r="62" spans="1:9" s="195" customFormat="1" ht="13.5" customHeight="1" x14ac:dyDescent="0.2">
      <c r="A62" s="50">
        <v>12</v>
      </c>
      <c r="B62" s="196" t="s">
        <v>83</v>
      </c>
      <c r="C62" s="312">
        <f>PAYMENTS!F90</f>
        <v>3686</v>
      </c>
      <c r="D62" s="76"/>
      <c r="E62" s="76"/>
      <c r="F62" s="76"/>
      <c r="G62" s="76"/>
      <c r="H62" s="312">
        <f t="shared" si="4"/>
        <v>3686</v>
      </c>
      <c r="I62" s="231"/>
    </row>
    <row r="63" spans="1:9" s="195" customFormat="1" ht="13.5" customHeight="1" x14ac:dyDescent="0.2">
      <c r="A63" s="50">
        <v>13</v>
      </c>
      <c r="B63" s="196" t="s">
        <v>630</v>
      </c>
      <c r="C63" s="312">
        <f>PAYMENTS!F91</f>
        <v>3357</v>
      </c>
      <c r="D63" s="76"/>
      <c r="E63" s="76"/>
      <c r="F63" s="76"/>
      <c r="G63" s="76"/>
      <c r="H63" s="312">
        <f t="shared" si="4"/>
        <v>3357</v>
      </c>
      <c r="I63" s="231"/>
    </row>
    <row r="64" spans="1:9" s="195" customFormat="1" ht="13.5" customHeight="1" x14ac:dyDescent="0.2">
      <c r="A64" s="50">
        <v>14</v>
      </c>
      <c r="B64" s="232" t="s">
        <v>312</v>
      </c>
      <c r="C64" s="312">
        <f>PAYMENTS!F92</f>
        <v>0</v>
      </c>
      <c r="D64" s="76"/>
      <c r="E64" s="76"/>
      <c r="F64" s="76"/>
      <c r="G64" s="76"/>
      <c r="H64" s="312">
        <f t="shared" si="4"/>
        <v>0</v>
      </c>
      <c r="I64" s="231"/>
    </row>
    <row r="65" spans="1:9" s="195" customFormat="1" ht="13.5" customHeight="1" x14ac:dyDescent="0.2">
      <c r="A65" s="50">
        <v>15</v>
      </c>
      <c r="B65" s="196" t="s">
        <v>682</v>
      </c>
      <c r="C65" s="312">
        <f>PAYMENTS!F93</f>
        <v>0</v>
      </c>
      <c r="D65" s="76"/>
      <c r="E65" s="76"/>
      <c r="F65" s="76"/>
      <c r="G65" s="76"/>
      <c r="H65" s="312">
        <f t="shared" si="4"/>
        <v>0</v>
      </c>
      <c r="I65" s="231"/>
    </row>
    <row r="66" spans="1:9" s="195" customFormat="1" ht="13.5" customHeight="1" x14ac:dyDescent="0.2">
      <c r="A66" s="241"/>
      <c r="B66" s="312" t="s">
        <v>232</v>
      </c>
      <c r="C66" s="211">
        <f t="shared" ref="C66:H66" si="5">SUM(C51:C65)</f>
        <v>1145928</v>
      </c>
      <c r="D66" s="211">
        <f t="shared" si="5"/>
        <v>0</v>
      </c>
      <c r="E66" s="211">
        <f t="shared" si="5"/>
        <v>0</v>
      </c>
      <c r="F66" s="211">
        <f t="shared" si="5"/>
        <v>0</v>
      </c>
      <c r="G66" s="211">
        <f t="shared" si="5"/>
        <v>0</v>
      </c>
      <c r="H66" s="211">
        <f t="shared" si="5"/>
        <v>1145928</v>
      </c>
      <c r="I66" s="231"/>
    </row>
    <row r="67" spans="1:9" s="195" customFormat="1" ht="13.5" customHeight="1" x14ac:dyDescent="0.2">
      <c r="A67" s="228" t="s">
        <v>17</v>
      </c>
      <c r="B67" s="224" t="s">
        <v>243</v>
      </c>
      <c r="C67" s="241"/>
      <c r="D67" s="241"/>
      <c r="E67" s="241"/>
      <c r="F67" s="241"/>
      <c r="G67" s="241"/>
      <c r="H67" s="241"/>
      <c r="I67" s="231"/>
    </row>
    <row r="68" spans="1:9" s="195" customFormat="1" ht="13.5" customHeight="1" x14ac:dyDescent="0.2">
      <c r="A68" s="50">
        <v>1</v>
      </c>
      <c r="B68" s="55" t="s">
        <v>84</v>
      </c>
      <c r="C68" s="312">
        <f>PAYMENTS!F96</f>
        <v>665213</v>
      </c>
      <c r="D68" s="76"/>
      <c r="E68" s="76"/>
      <c r="F68" s="76"/>
      <c r="G68" s="76"/>
      <c r="H68" s="312">
        <f t="shared" ref="H68:H74" si="6">C68-D68+E68+F68-G68</f>
        <v>665213</v>
      </c>
      <c r="I68" s="231"/>
    </row>
    <row r="69" spans="1:9" s="195" customFormat="1" ht="13.5" customHeight="1" x14ac:dyDescent="0.2">
      <c r="A69" s="50">
        <v>2</v>
      </c>
      <c r="B69" s="55" t="s">
        <v>85</v>
      </c>
      <c r="C69" s="312">
        <f>PAYMENTS!F97</f>
        <v>0</v>
      </c>
      <c r="D69" s="76"/>
      <c r="E69" s="76"/>
      <c r="F69" s="76"/>
      <c r="G69" s="76"/>
      <c r="H69" s="312">
        <f t="shared" si="6"/>
        <v>0</v>
      </c>
      <c r="I69" s="231"/>
    </row>
    <row r="70" spans="1:9" s="195" customFormat="1" ht="13.5" customHeight="1" x14ac:dyDescent="0.2">
      <c r="A70" s="50">
        <v>3</v>
      </c>
      <c r="B70" s="55" t="s">
        <v>444</v>
      </c>
      <c r="C70" s="312">
        <f>PAYMENTS!F98</f>
        <v>405732</v>
      </c>
      <c r="D70" s="76"/>
      <c r="E70" s="76"/>
      <c r="F70" s="76"/>
      <c r="G70" s="76"/>
      <c r="H70" s="312">
        <f t="shared" si="6"/>
        <v>405732</v>
      </c>
      <c r="I70" s="231"/>
    </row>
    <row r="71" spans="1:9" s="195" customFormat="1" ht="13.5" customHeight="1" x14ac:dyDescent="0.2">
      <c r="A71" s="50">
        <v>4</v>
      </c>
      <c r="B71" s="55" t="s">
        <v>86</v>
      </c>
      <c r="C71" s="312">
        <f>PAYMENTS!F99</f>
        <v>0</v>
      </c>
      <c r="D71" s="76"/>
      <c r="E71" s="76"/>
      <c r="F71" s="76"/>
      <c r="G71" s="76"/>
      <c r="H71" s="312">
        <f t="shared" si="6"/>
        <v>0</v>
      </c>
      <c r="I71" s="231"/>
    </row>
    <row r="72" spans="1:9" s="195" customFormat="1" ht="13.5" customHeight="1" x14ac:dyDescent="0.2">
      <c r="A72" s="50">
        <v>5</v>
      </c>
      <c r="B72" s="55" t="s">
        <v>87</v>
      </c>
      <c r="C72" s="312">
        <f>PAYMENTS!F100</f>
        <v>0</v>
      </c>
      <c r="D72" s="76"/>
      <c r="E72" s="76"/>
      <c r="F72" s="76"/>
      <c r="G72" s="76"/>
      <c r="H72" s="312">
        <f t="shared" si="6"/>
        <v>0</v>
      </c>
      <c r="I72" s="231"/>
    </row>
    <row r="73" spans="1:9" s="195" customFormat="1" ht="13.5" customHeight="1" x14ac:dyDescent="0.2">
      <c r="A73" s="50">
        <v>6</v>
      </c>
      <c r="B73" s="55" t="s">
        <v>88</v>
      </c>
      <c r="C73" s="312">
        <f>PAYMENTS!F101</f>
        <v>0</v>
      </c>
      <c r="D73" s="76"/>
      <c r="E73" s="76"/>
      <c r="F73" s="76"/>
      <c r="G73" s="76"/>
      <c r="H73" s="312">
        <f t="shared" si="6"/>
        <v>0</v>
      </c>
      <c r="I73" s="231"/>
    </row>
    <row r="74" spans="1:9" s="195" customFormat="1" ht="13.5" customHeight="1" x14ac:dyDescent="0.2">
      <c r="A74" s="50">
        <v>7</v>
      </c>
      <c r="B74" s="196" t="s">
        <v>453</v>
      </c>
      <c r="C74" s="312">
        <f>PAYMENTS!F102</f>
        <v>0</v>
      </c>
      <c r="D74" s="76"/>
      <c r="E74" s="76"/>
      <c r="F74" s="76"/>
      <c r="G74" s="76"/>
      <c r="H74" s="312">
        <f t="shared" si="6"/>
        <v>0</v>
      </c>
      <c r="I74" s="231"/>
    </row>
    <row r="75" spans="1:9" s="195" customFormat="1" ht="13.5" customHeight="1" x14ac:dyDescent="0.2">
      <c r="A75" s="241"/>
      <c r="B75" s="312" t="s">
        <v>232</v>
      </c>
      <c r="C75" s="211">
        <f t="shared" ref="C75:H75" si="7">SUM(C68:C74)</f>
        <v>1070945</v>
      </c>
      <c r="D75" s="211">
        <f t="shared" si="7"/>
        <v>0</v>
      </c>
      <c r="E75" s="211">
        <f t="shared" si="7"/>
        <v>0</v>
      </c>
      <c r="F75" s="211">
        <f t="shared" si="7"/>
        <v>0</v>
      </c>
      <c r="G75" s="211">
        <f t="shared" si="7"/>
        <v>0</v>
      </c>
      <c r="H75" s="211">
        <f t="shared" si="7"/>
        <v>1070945</v>
      </c>
      <c r="I75" s="231"/>
    </row>
    <row r="76" spans="1:9" s="195" customFormat="1" ht="13.5" customHeight="1" x14ac:dyDescent="0.2">
      <c r="A76" s="228" t="s">
        <v>21</v>
      </c>
      <c r="B76" s="224" t="s">
        <v>180</v>
      </c>
      <c r="C76" s="241"/>
      <c r="D76" s="241"/>
      <c r="E76" s="241"/>
      <c r="F76" s="241"/>
      <c r="G76" s="241"/>
      <c r="H76" s="241"/>
      <c r="I76" s="231"/>
    </row>
    <row r="77" spans="1:9" s="195" customFormat="1" ht="13.5" customHeight="1" x14ac:dyDescent="0.2">
      <c r="A77" s="50">
        <v>1</v>
      </c>
      <c r="B77" s="55" t="s">
        <v>90</v>
      </c>
      <c r="C77" s="312">
        <f>PAYMENTS!F105</f>
        <v>0</v>
      </c>
      <c r="D77" s="76"/>
      <c r="E77" s="76"/>
      <c r="F77" s="76"/>
      <c r="G77" s="76"/>
      <c r="H77" s="312">
        <f t="shared" ref="H77:H89" si="8">C77-D77+E77+F77-G77</f>
        <v>0</v>
      </c>
      <c r="I77" s="231"/>
    </row>
    <row r="78" spans="1:9" s="195" customFormat="1" ht="13.5" customHeight="1" x14ac:dyDescent="0.2">
      <c r="A78" s="50">
        <v>2</v>
      </c>
      <c r="B78" s="55" t="s">
        <v>91</v>
      </c>
      <c r="C78" s="312">
        <f>PAYMENTS!F106</f>
        <v>0</v>
      </c>
      <c r="D78" s="76"/>
      <c r="E78" s="76"/>
      <c r="F78" s="76"/>
      <c r="G78" s="76"/>
      <c r="H78" s="312">
        <f t="shared" si="8"/>
        <v>0</v>
      </c>
      <c r="I78" s="231"/>
    </row>
    <row r="79" spans="1:9" s="195" customFormat="1" ht="13.5" customHeight="1" x14ac:dyDescent="0.2">
      <c r="A79" s="50">
        <v>3</v>
      </c>
      <c r="B79" s="55" t="s">
        <v>92</v>
      </c>
      <c r="C79" s="312">
        <f>PAYMENTS!F107</f>
        <v>0</v>
      </c>
      <c r="D79" s="76"/>
      <c r="E79" s="76"/>
      <c r="F79" s="76"/>
      <c r="G79" s="76"/>
      <c r="H79" s="312">
        <f t="shared" si="8"/>
        <v>0</v>
      </c>
      <c r="I79" s="231"/>
    </row>
    <row r="80" spans="1:9" s="195" customFormat="1" ht="13.5" customHeight="1" x14ac:dyDescent="0.2">
      <c r="A80" s="50">
        <v>4</v>
      </c>
      <c r="B80" s="55" t="s">
        <v>93</v>
      </c>
      <c r="C80" s="312">
        <f>PAYMENTS!F108</f>
        <v>20742</v>
      </c>
      <c r="D80" s="76"/>
      <c r="E80" s="76"/>
      <c r="F80" s="76"/>
      <c r="G80" s="76"/>
      <c r="H80" s="312">
        <f t="shared" si="8"/>
        <v>20742</v>
      </c>
      <c r="I80" s="231"/>
    </row>
    <row r="81" spans="1:9" s="195" customFormat="1" ht="13.5" customHeight="1" x14ac:dyDescent="0.2">
      <c r="A81" s="50">
        <v>5</v>
      </c>
      <c r="B81" s="55" t="s">
        <v>94</v>
      </c>
      <c r="C81" s="312">
        <f>PAYMENTS!F109</f>
        <v>0</v>
      </c>
      <c r="D81" s="76"/>
      <c r="E81" s="76"/>
      <c r="F81" s="76"/>
      <c r="G81" s="76"/>
      <c r="H81" s="312">
        <f t="shared" si="8"/>
        <v>0</v>
      </c>
      <c r="I81" s="231"/>
    </row>
    <row r="82" spans="1:9" s="195" customFormat="1" ht="13.5" customHeight="1" x14ac:dyDescent="0.2">
      <c r="A82" s="50">
        <v>6</v>
      </c>
      <c r="B82" s="55" t="s">
        <v>95</v>
      </c>
      <c r="C82" s="312">
        <f>PAYMENTS!F110</f>
        <v>0</v>
      </c>
      <c r="D82" s="76"/>
      <c r="E82" s="76"/>
      <c r="F82" s="76"/>
      <c r="G82" s="76"/>
      <c r="H82" s="312">
        <f t="shared" si="8"/>
        <v>0</v>
      </c>
      <c r="I82" s="231"/>
    </row>
    <row r="83" spans="1:9" s="195" customFormat="1" ht="13.5" customHeight="1" x14ac:dyDescent="0.2">
      <c r="A83" s="50">
        <v>7</v>
      </c>
      <c r="B83" s="55" t="s">
        <v>96</v>
      </c>
      <c r="C83" s="312">
        <f>PAYMENTS!F111</f>
        <v>96037</v>
      </c>
      <c r="D83" s="76"/>
      <c r="E83" s="76"/>
      <c r="F83" s="76"/>
      <c r="G83" s="76"/>
      <c r="H83" s="312">
        <f t="shared" si="8"/>
        <v>96037</v>
      </c>
      <c r="I83" s="231"/>
    </row>
    <row r="84" spans="1:9" s="195" customFormat="1" ht="13.5" customHeight="1" x14ac:dyDescent="0.2">
      <c r="A84" s="50">
        <v>8</v>
      </c>
      <c r="B84" s="55" t="s">
        <v>727</v>
      </c>
      <c r="C84" s="312">
        <f>PAYMENTS!F112</f>
        <v>0</v>
      </c>
      <c r="D84" s="76"/>
      <c r="E84" s="76"/>
      <c r="F84" s="76"/>
      <c r="G84" s="76"/>
      <c r="H84" s="312">
        <f t="shared" si="8"/>
        <v>0</v>
      </c>
      <c r="I84" s="231"/>
    </row>
    <row r="85" spans="1:9" s="195" customFormat="1" ht="13.5" customHeight="1" x14ac:dyDescent="0.2">
      <c r="A85" s="50">
        <v>9</v>
      </c>
      <c r="B85" s="55" t="s">
        <v>97</v>
      </c>
      <c r="C85" s="312">
        <f>PAYMENTS!F113</f>
        <v>0</v>
      </c>
      <c r="D85" s="76"/>
      <c r="E85" s="76"/>
      <c r="F85" s="76"/>
      <c r="G85" s="76"/>
      <c r="H85" s="312">
        <f t="shared" si="8"/>
        <v>0</v>
      </c>
      <c r="I85" s="231"/>
    </row>
    <row r="86" spans="1:9" s="195" customFormat="1" ht="13.5" customHeight="1" x14ac:dyDescent="0.2">
      <c r="A86" s="50">
        <v>10</v>
      </c>
      <c r="B86" s="55" t="s">
        <v>87</v>
      </c>
      <c r="C86" s="312">
        <f>PAYMENTS!F114</f>
        <v>10215</v>
      </c>
      <c r="D86" s="76"/>
      <c r="E86" s="76"/>
      <c r="F86" s="76"/>
      <c r="G86" s="76"/>
      <c r="H86" s="312">
        <f t="shared" si="8"/>
        <v>10215</v>
      </c>
      <c r="I86" s="231"/>
    </row>
    <row r="87" spans="1:9" s="195" customFormat="1" ht="13.5" customHeight="1" x14ac:dyDescent="0.2">
      <c r="A87" s="50">
        <v>11</v>
      </c>
      <c r="B87" s="55" t="s">
        <v>88</v>
      </c>
      <c r="C87" s="312">
        <f>PAYMENTS!F115</f>
        <v>23998</v>
      </c>
      <c r="D87" s="76"/>
      <c r="E87" s="76"/>
      <c r="F87" s="76"/>
      <c r="G87" s="76"/>
      <c r="H87" s="312">
        <f t="shared" si="8"/>
        <v>23998</v>
      </c>
      <c r="I87" s="231"/>
    </row>
    <row r="88" spans="1:9" s="195" customFormat="1" ht="13.5" customHeight="1" x14ac:dyDescent="0.2">
      <c r="A88" s="50">
        <v>12</v>
      </c>
      <c r="B88" s="55" t="s">
        <v>98</v>
      </c>
      <c r="C88" s="312">
        <f>PAYMENTS!F116</f>
        <v>90111</v>
      </c>
      <c r="D88" s="76"/>
      <c r="E88" s="76"/>
      <c r="F88" s="76"/>
      <c r="G88" s="76"/>
      <c r="H88" s="312">
        <f t="shared" si="8"/>
        <v>90111</v>
      </c>
      <c r="I88" s="231"/>
    </row>
    <row r="89" spans="1:9" s="195" customFormat="1" ht="13.5" customHeight="1" x14ac:dyDescent="0.2">
      <c r="A89" s="50">
        <v>13</v>
      </c>
      <c r="B89" s="55" t="s">
        <v>99</v>
      </c>
      <c r="C89" s="312">
        <f>PAYMENTS!F117</f>
        <v>0</v>
      </c>
      <c r="D89" s="76"/>
      <c r="E89" s="76"/>
      <c r="F89" s="76"/>
      <c r="G89" s="76"/>
      <c r="H89" s="312">
        <f t="shared" si="8"/>
        <v>0</v>
      </c>
      <c r="I89" s="231"/>
    </row>
    <row r="90" spans="1:9" s="195" customFormat="1" ht="13.5" customHeight="1" x14ac:dyDescent="0.2">
      <c r="A90" s="241"/>
      <c r="B90" s="312" t="s">
        <v>232</v>
      </c>
      <c r="C90" s="211">
        <f t="shared" ref="C90:H90" si="9">SUM(C77:C89)</f>
        <v>241103</v>
      </c>
      <c r="D90" s="211">
        <f t="shared" si="9"/>
        <v>0</v>
      </c>
      <c r="E90" s="211">
        <f t="shared" si="9"/>
        <v>0</v>
      </c>
      <c r="F90" s="211">
        <f t="shared" si="9"/>
        <v>0</v>
      </c>
      <c r="G90" s="211">
        <f t="shared" si="9"/>
        <v>0</v>
      </c>
      <c r="H90" s="211">
        <f t="shared" si="9"/>
        <v>241103</v>
      </c>
      <c r="I90" s="231"/>
    </row>
    <row r="91" spans="1:9" ht="28.5" customHeight="1" x14ac:dyDescent="0.25">
      <c r="A91" s="250"/>
      <c r="B91" s="313" t="s">
        <v>0</v>
      </c>
      <c r="C91" s="313">
        <f t="shared" ref="C91:H91" si="10">C13+C49+C66+C75+C90</f>
        <v>4204562</v>
      </c>
      <c r="D91" s="313">
        <f t="shared" si="10"/>
        <v>0</v>
      </c>
      <c r="E91" s="313">
        <f t="shared" si="10"/>
        <v>0</v>
      </c>
      <c r="F91" s="313">
        <f t="shared" si="10"/>
        <v>0</v>
      </c>
      <c r="G91" s="313">
        <f t="shared" si="10"/>
        <v>0</v>
      </c>
      <c r="H91" s="313">
        <f t="shared" si="10"/>
        <v>4204562</v>
      </c>
    </row>
    <row r="93" spans="1:9" x14ac:dyDescent="0.25">
      <c r="C93" s="252"/>
      <c r="D93" s="252"/>
      <c r="E93" s="252"/>
      <c r="F93" s="252"/>
      <c r="G93" s="252"/>
      <c r="H93" s="252"/>
    </row>
    <row r="94" spans="1:9" x14ac:dyDescent="0.25">
      <c r="C94" s="252"/>
      <c r="D94" s="252"/>
      <c r="E94" s="252"/>
      <c r="F94" s="252"/>
      <c r="G94" s="252"/>
      <c r="H94" s="252"/>
    </row>
    <row r="95" spans="1:9" x14ac:dyDescent="0.25">
      <c r="C95" s="252"/>
      <c r="D95" s="252"/>
      <c r="E95" s="252"/>
      <c r="F95" s="252"/>
      <c r="G95" s="252"/>
      <c r="H95" s="252"/>
    </row>
    <row r="96" spans="1:9" x14ac:dyDescent="0.25">
      <c r="C96" s="252"/>
      <c r="D96" s="252"/>
      <c r="E96" s="252"/>
      <c r="F96" s="252"/>
      <c r="G96" s="252"/>
      <c r="H96" s="252"/>
    </row>
    <row r="97" spans="3:8" x14ac:dyDescent="0.25">
      <c r="C97" s="252"/>
      <c r="D97" s="252"/>
      <c r="E97" s="252"/>
      <c r="F97" s="252"/>
      <c r="G97" s="252"/>
      <c r="H97" s="252"/>
    </row>
    <row r="98" spans="3:8" x14ac:dyDescent="0.25">
      <c r="C98" s="252"/>
      <c r="D98" s="252"/>
      <c r="E98" s="252"/>
      <c r="F98" s="252"/>
      <c r="G98" s="252"/>
      <c r="H98" s="252"/>
    </row>
    <row r="99" spans="3:8" x14ac:dyDescent="0.25">
      <c r="C99" s="252"/>
      <c r="D99" s="252"/>
      <c r="E99" s="252"/>
      <c r="F99" s="252"/>
      <c r="G99" s="252"/>
      <c r="H99" s="252"/>
    </row>
    <row r="100" spans="3:8" x14ac:dyDescent="0.25">
      <c r="C100" s="252"/>
      <c r="D100" s="252"/>
      <c r="E100" s="252"/>
      <c r="F100" s="252"/>
      <c r="G100" s="252"/>
      <c r="H100" s="252"/>
    </row>
    <row r="101" spans="3:8" x14ac:dyDescent="0.25">
      <c r="C101" s="252"/>
      <c r="D101" s="252"/>
      <c r="E101" s="252"/>
      <c r="F101" s="252"/>
      <c r="G101" s="252"/>
      <c r="H101" s="252"/>
    </row>
    <row r="102" spans="3:8" x14ac:dyDescent="0.25">
      <c r="C102" s="252"/>
      <c r="D102" s="252"/>
      <c r="E102" s="252"/>
      <c r="F102" s="252"/>
      <c r="G102" s="252"/>
      <c r="H102" s="252"/>
    </row>
    <row r="103" spans="3:8" x14ac:dyDescent="0.25">
      <c r="C103" s="252"/>
      <c r="D103" s="252"/>
      <c r="E103" s="252"/>
      <c r="F103" s="252"/>
      <c r="G103" s="252"/>
      <c r="H103" s="252"/>
    </row>
    <row r="104" spans="3:8" x14ac:dyDescent="0.25">
      <c r="C104" s="252"/>
      <c r="D104" s="252"/>
      <c r="E104" s="252"/>
      <c r="F104" s="252"/>
      <c r="G104" s="252"/>
      <c r="H104" s="252"/>
    </row>
  </sheetData>
  <sheetProtection algorithmName="SHA-512" hashValue="OZu/6YIRd2o5csnkJjWqa3BeI8PTG8i9BvyAjjvEdYcKC1JvRIibput/9AL64M9Fw5BqY2l1xH+oJQ67luDF3g==" saltValue="Qj2ywBQTzqxCLO6gNpqxZg==" spinCount="100000" sheet="1" formatColumns="0" formatRows="0"/>
  <mergeCells count="9">
    <mergeCell ref="D3:G3"/>
    <mergeCell ref="A1:H1"/>
    <mergeCell ref="A5:H5"/>
    <mergeCell ref="A7:A10"/>
    <mergeCell ref="B7:B10"/>
    <mergeCell ref="C7:C9"/>
    <mergeCell ref="D7:E8"/>
    <mergeCell ref="F7:G8"/>
    <mergeCell ref="H7:H9"/>
  </mergeCells>
  <printOptions horizontalCentered="1" verticalCentered="1" gridLines="1"/>
  <pageMargins left="0.70866141732283472" right="0.23622047244094491" top="0.15748031496062992" bottom="0.27559055118110237" header="0.15748031496062992" footer="0.19685039370078741"/>
  <pageSetup paperSize="9" scale="70" firstPageNumber="6" orientation="landscape" blackAndWhite="1" useFirstPageNumber="1" r:id="rId1"/>
  <rowBreaks count="1" manualBreakCount="1">
    <brk id="4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124"/>
  <sheetViews>
    <sheetView view="pageBreakPreview" zoomScaleSheetLayoutView="100" workbookViewId="0">
      <selection activeCell="D12" sqref="D12"/>
    </sheetView>
  </sheetViews>
  <sheetFormatPr defaultColWidth="4.7109375" defaultRowHeight="12.75" x14ac:dyDescent="0.25"/>
  <cols>
    <col min="1" max="1" width="4.7109375" style="71" customWidth="1"/>
    <col min="2" max="2" width="58.28515625" style="251" customWidth="1"/>
    <col min="3" max="8" width="16.7109375" style="251" customWidth="1"/>
    <col min="9" max="255" width="9.140625" style="251" customWidth="1"/>
    <col min="256" max="16384" width="4.7109375" style="251"/>
  </cols>
  <sheetData>
    <row r="1" spans="1:9" s="63" customFormat="1" ht="14.25" customHeight="1" x14ac:dyDescent="0.25">
      <c r="A1" s="830" t="str">
        <f>COVER!A1</f>
        <v>Kendriya Vidyalaya  GANGTOK</v>
      </c>
      <c r="B1" s="830"/>
      <c r="C1" s="830"/>
      <c r="D1" s="830"/>
      <c r="E1" s="830"/>
      <c r="F1" s="830"/>
      <c r="G1" s="830"/>
      <c r="H1" s="830"/>
    </row>
    <row r="2" spans="1:9" s="63" customFormat="1" ht="14.25" customHeight="1" x14ac:dyDescent="0.25">
      <c r="A2" s="64"/>
      <c r="B2" s="64"/>
      <c r="C2" s="64"/>
      <c r="D2" s="64"/>
      <c r="E2" s="64"/>
      <c r="F2" s="64"/>
      <c r="G2" s="64"/>
      <c r="H2" s="64"/>
    </row>
    <row r="3" spans="1:9" s="63" customFormat="1" ht="14.25" customHeight="1" x14ac:dyDescent="0.25">
      <c r="A3" s="64"/>
      <c r="C3" s="64"/>
      <c r="D3" s="848" t="s">
        <v>522</v>
      </c>
      <c r="E3" s="848"/>
      <c r="F3" s="848"/>
      <c r="G3" s="848"/>
      <c r="H3" s="245"/>
    </row>
    <row r="4" spans="1:9" s="63" customFormat="1" ht="14.25" customHeight="1" x14ac:dyDescent="0.25">
      <c r="A4" s="64"/>
      <c r="C4" s="64"/>
      <c r="D4" s="64"/>
      <c r="E4" s="64"/>
      <c r="F4" s="64"/>
      <c r="G4" s="65"/>
      <c r="H4" s="65"/>
    </row>
    <row r="5" spans="1:9" s="63" customFormat="1" ht="81" customHeight="1" x14ac:dyDescent="0.25">
      <c r="A5" s="831" t="s">
        <v>887</v>
      </c>
      <c r="B5" s="832"/>
      <c r="C5" s="832"/>
      <c r="D5" s="832"/>
      <c r="E5" s="832"/>
      <c r="F5" s="832"/>
      <c r="G5" s="832"/>
      <c r="H5" s="832"/>
    </row>
    <row r="6" spans="1:9" s="63" customFormat="1" ht="14.25" customHeight="1" thickBot="1" x14ac:dyDescent="0.3">
      <c r="A6" s="64"/>
      <c r="B6" s="64"/>
      <c r="C6" s="64"/>
      <c r="D6" s="64"/>
      <c r="E6" s="64"/>
      <c r="F6" s="64"/>
      <c r="G6" s="64"/>
      <c r="H6" s="64"/>
    </row>
    <row r="7" spans="1:9" s="66" customFormat="1" ht="14.25" customHeight="1" x14ac:dyDescent="0.25">
      <c r="A7" s="839" t="s">
        <v>152</v>
      </c>
      <c r="B7" s="851" t="s">
        <v>1</v>
      </c>
      <c r="C7" s="839" t="s">
        <v>513</v>
      </c>
      <c r="D7" s="842" t="s">
        <v>514</v>
      </c>
      <c r="E7" s="843"/>
      <c r="F7" s="842" t="s">
        <v>515</v>
      </c>
      <c r="G7" s="843"/>
      <c r="H7" s="846" t="s">
        <v>505</v>
      </c>
    </row>
    <row r="8" spans="1:9" s="66" customFormat="1" ht="66.75" customHeight="1" x14ac:dyDescent="0.25">
      <c r="A8" s="849"/>
      <c r="B8" s="852"/>
      <c r="C8" s="849"/>
      <c r="D8" s="854"/>
      <c r="E8" s="855"/>
      <c r="F8" s="854"/>
      <c r="G8" s="855"/>
      <c r="H8" s="840"/>
    </row>
    <row r="9" spans="1:9" s="66" customFormat="1" ht="25.5" customHeight="1" thickBot="1" x14ac:dyDescent="0.3">
      <c r="A9" s="849"/>
      <c r="B9" s="852"/>
      <c r="C9" s="850"/>
      <c r="D9" s="246" t="s">
        <v>516</v>
      </c>
      <c r="E9" s="247" t="s">
        <v>507</v>
      </c>
      <c r="F9" s="248" t="s">
        <v>517</v>
      </c>
      <c r="G9" s="249" t="s">
        <v>509</v>
      </c>
      <c r="H9" s="841"/>
    </row>
    <row r="10" spans="1:9" s="66" customFormat="1" ht="16.5" customHeight="1" thickBot="1" x14ac:dyDescent="0.3">
      <c r="A10" s="850"/>
      <c r="B10" s="853"/>
      <c r="C10" s="235">
        <v>1</v>
      </c>
      <c r="D10" s="238">
        <v>2</v>
      </c>
      <c r="E10" s="239">
        <v>3</v>
      </c>
      <c r="F10" s="238">
        <v>4</v>
      </c>
      <c r="G10" s="239">
        <v>5</v>
      </c>
      <c r="H10" s="240" t="s">
        <v>510</v>
      </c>
    </row>
    <row r="11" spans="1:9" s="195" customFormat="1" ht="15.75" customHeight="1" x14ac:dyDescent="0.2">
      <c r="A11" s="228" t="s">
        <v>3</v>
      </c>
      <c r="B11" s="224" t="s">
        <v>41</v>
      </c>
      <c r="C11" s="241"/>
      <c r="D11" s="241"/>
      <c r="E11" s="241"/>
      <c r="F11" s="241"/>
      <c r="G11" s="241"/>
      <c r="H11" s="241"/>
      <c r="I11" s="230"/>
    </row>
    <row r="12" spans="1:9" s="195" customFormat="1" ht="12.75" customHeight="1" x14ac:dyDescent="0.2">
      <c r="A12" s="50">
        <v>1</v>
      </c>
      <c r="B12" s="196" t="s">
        <v>616</v>
      </c>
      <c r="C12" s="312">
        <f>PAYMENTS!I7</f>
        <v>0</v>
      </c>
      <c r="D12" s="76"/>
      <c r="E12" s="76"/>
      <c r="F12" s="76"/>
      <c r="G12" s="76"/>
      <c r="H12" s="312">
        <f>C12-D12+E12+F12-G12</f>
        <v>0</v>
      </c>
      <c r="I12" s="231"/>
    </row>
    <row r="13" spans="1:9" s="195" customFormat="1" ht="12.75" customHeight="1" x14ac:dyDescent="0.2">
      <c r="A13" s="50">
        <v>2</v>
      </c>
      <c r="B13" s="196" t="s">
        <v>42</v>
      </c>
      <c r="C13" s="312">
        <f>PAYMENTS!I8</f>
        <v>0</v>
      </c>
      <c r="D13" s="76"/>
      <c r="E13" s="76"/>
      <c r="F13" s="76"/>
      <c r="G13" s="76"/>
      <c r="H13" s="312">
        <f t="shared" ref="H13:H45" si="0">C13-D13+E13+F13-G13</f>
        <v>0</v>
      </c>
      <c r="I13" s="231"/>
    </row>
    <row r="14" spans="1:9" s="195" customFormat="1" ht="12.75" customHeight="1" x14ac:dyDescent="0.2">
      <c r="A14" s="50">
        <v>3</v>
      </c>
      <c r="B14" s="196" t="s">
        <v>43</v>
      </c>
      <c r="C14" s="312">
        <f>PAYMENTS!I9</f>
        <v>0</v>
      </c>
      <c r="D14" s="76"/>
      <c r="E14" s="76"/>
      <c r="F14" s="76"/>
      <c r="G14" s="76"/>
      <c r="H14" s="312">
        <f t="shared" si="0"/>
        <v>0</v>
      </c>
      <c r="I14" s="231"/>
    </row>
    <row r="15" spans="1:9" s="195" customFormat="1" ht="12.75" customHeight="1" x14ac:dyDescent="0.2">
      <c r="A15" s="50">
        <v>4</v>
      </c>
      <c r="B15" s="196" t="s">
        <v>44</v>
      </c>
      <c r="C15" s="312">
        <f>PAYMENTS!I10</f>
        <v>0</v>
      </c>
      <c r="D15" s="76"/>
      <c r="E15" s="76"/>
      <c r="F15" s="76"/>
      <c r="G15" s="76"/>
      <c r="H15" s="312">
        <f t="shared" si="0"/>
        <v>0</v>
      </c>
      <c r="I15" s="231"/>
    </row>
    <row r="16" spans="1:9" s="195" customFormat="1" ht="12.75" customHeight="1" x14ac:dyDescent="0.2">
      <c r="A16" s="50">
        <v>5</v>
      </c>
      <c r="B16" s="196" t="s">
        <v>45</v>
      </c>
      <c r="C16" s="312">
        <f>PAYMENTS!I11</f>
        <v>0</v>
      </c>
      <c r="D16" s="76"/>
      <c r="E16" s="76"/>
      <c r="F16" s="76"/>
      <c r="G16" s="76"/>
      <c r="H16" s="312">
        <f t="shared" si="0"/>
        <v>0</v>
      </c>
      <c r="I16" s="231"/>
    </row>
    <row r="17" spans="1:9" s="195" customFormat="1" ht="12.75" customHeight="1" x14ac:dyDescent="0.2">
      <c r="A17" s="50">
        <v>6</v>
      </c>
      <c r="B17" s="196" t="s">
        <v>46</v>
      </c>
      <c r="C17" s="312">
        <f>PAYMENTS!I12</f>
        <v>0</v>
      </c>
      <c r="D17" s="76"/>
      <c r="E17" s="76"/>
      <c r="F17" s="76"/>
      <c r="G17" s="76"/>
      <c r="H17" s="312">
        <f t="shared" si="0"/>
        <v>0</v>
      </c>
      <c r="I17" s="231"/>
    </row>
    <row r="18" spans="1:9" s="195" customFormat="1" ht="12.75" customHeight="1" x14ac:dyDescent="0.2">
      <c r="A18" s="50">
        <v>7</v>
      </c>
      <c r="B18" s="196" t="s">
        <v>47</v>
      </c>
      <c r="C18" s="312">
        <f>PAYMENTS!I13</f>
        <v>0</v>
      </c>
      <c r="D18" s="76"/>
      <c r="E18" s="76"/>
      <c r="F18" s="76"/>
      <c r="G18" s="76"/>
      <c r="H18" s="312">
        <f t="shared" si="0"/>
        <v>0</v>
      </c>
      <c r="I18" s="231"/>
    </row>
    <row r="19" spans="1:9" s="195" customFormat="1" ht="12.75" customHeight="1" x14ac:dyDescent="0.2">
      <c r="A19" s="50">
        <v>8</v>
      </c>
      <c r="B19" s="196" t="s">
        <v>48</v>
      </c>
      <c r="C19" s="312">
        <f>PAYMENTS!I14</f>
        <v>0</v>
      </c>
      <c r="D19" s="76"/>
      <c r="E19" s="76"/>
      <c r="F19" s="76"/>
      <c r="G19" s="76"/>
      <c r="H19" s="312">
        <f t="shared" si="0"/>
        <v>0</v>
      </c>
      <c r="I19" s="231"/>
    </row>
    <row r="20" spans="1:9" s="195" customFormat="1" ht="12.75" customHeight="1" x14ac:dyDescent="0.2">
      <c r="A20" s="50">
        <v>9</v>
      </c>
      <c r="B20" s="196" t="s">
        <v>264</v>
      </c>
      <c r="C20" s="312">
        <f>PAYMENTS!I15</f>
        <v>0</v>
      </c>
      <c r="D20" s="76"/>
      <c r="E20" s="76"/>
      <c r="F20" s="76"/>
      <c r="G20" s="76"/>
      <c r="H20" s="312">
        <f t="shared" si="0"/>
        <v>0</v>
      </c>
      <c r="I20" s="231"/>
    </row>
    <row r="21" spans="1:9" s="195" customFormat="1" ht="12.75" customHeight="1" x14ac:dyDescent="0.2">
      <c r="A21" s="50">
        <v>10</v>
      </c>
      <c r="B21" s="196" t="s">
        <v>49</v>
      </c>
      <c r="C21" s="312">
        <f>PAYMENTS!I16</f>
        <v>0</v>
      </c>
      <c r="D21" s="76"/>
      <c r="E21" s="76"/>
      <c r="F21" s="76"/>
      <c r="G21" s="76"/>
      <c r="H21" s="312">
        <f t="shared" si="0"/>
        <v>0</v>
      </c>
      <c r="I21" s="231"/>
    </row>
    <row r="22" spans="1:9" s="195" customFormat="1" ht="12.75" customHeight="1" x14ac:dyDescent="0.2">
      <c r="A22" s="50">
        <v>11</v>
      </c>
      <c r="B22" s="196" t="s">
        <v>617</v>
      </c>
      <c r="C22" s="312">
        <f>PAYMENTS!I17</f>
        <v>0</v>
      </c>
      <c r="D22" s="76"/>
      <c r="E22" s="76"/>
      <c r="F22" s="76"/>
      <c r="G22" s="76"/>
      <c r="H22" s="312">
        <f t="shared" si="0"/>
        <v>0</v>
      </c>
      <c r="I22" s="231"/>
    </row>
    <row r="23" spans="1:9" s="195" customFormat="1" ht="12.75" customHeight="1" x14ac:dyDescent="0.2">
      <c r="A23" s="50">
        <v>12</v>
      </c>
      <c r="B23" s="196" t="s">
        <v>298</v>
      </c>
      <c r="C23" s="312">
        <f>PAYMENTS!I18</f>
        <v>0</v>
      </c>
      <c r="D23" s="76"/>
      <c r="E23" s="76"/>
      <c r="F23" s="76"/>
      <c r="G23" s="76"/>
      <c r="H23" s="312">
        <f t="shared" si="0"/>
        <v>0</v>
      </c>
      <c r="I23" s="231"/>
    </row>
    <row r="24" spans="1:9" s="195" customFormat="1" ht="12.75" customHeight="1" x14ac:dyDescent="0.2">
      <c r="A24" s="50">
        <v>13</v>
      </c>
      <c r="B24" s="196" t="s">
        <v>307</v>
      </c>
      <c r="C24" s="312">
        <f>PAYMENTS!I19</f>
        <v>0</v>
      </c>
      <c r="D24" s="76"/>
      <c r="E24" s="76"/>
      <c r="F24" s="76"/>
      <c r="G24" s="76"/>
      <c r="H24" s="312">
        <f t="shared" si="0"/>
        <v>0</v>
      </c>
      <c r="I24" s="231"/>
    </row>
    <row r="25" spans="1:9" s="195" customFormat="1" ht="12.75" customHeight="1" x14ac:dyDescent="0.2">
      <c r="A25" s="50">
        <v>14</v>
      </c>
      <c r="B25" s="196" t="s">
        <v>50</v>
      </c>
      <c r="C25" s="312">
        <f>PAYMENTS!I20</f>
        <v>0</v>
      </c>
      <c r="D25" s="76"/>
      <c r="E25" s="76"/>
      <c r="F25" s="76"/>
      <c r="G25" s="76"/>
      <c r="H25" s="312">
        <f t="shared" si="0"/>
        <v>0</v>
      </c>
      <c r="I25" s="231"/>
    </row>
    <row r="26" spans="1:9" s="195" customFormat="1" ht="12.75" customHeight="1" x14ac:dyDescent="0.2">
      <c r="A26" s="50">
        <v>15</v>
      </c>
      <c r="B26" s="196" t="s">
        <v>873</v>
      </c>
      <c r="C26" s="312">
        <f>PAYMENTS!I21</f>
        <v>0</v>
      </c>
      <c r="D26" s="76"/>
      <c r="E26" s="76"/>
      <c r="F26" s="76"/>
      <c r="G26" s="76"/>
      <c r="H26" s="312">
        <f t="shared" si="0"/>
        <v>0</v>
      </c>
      <c r="I26" s="231"/>
    </row>
    <row r="27" spans="1:9" s="195" customFormat="1" ht="12.75" customHeight="1" x14ac:dyDescent="0.2">
      <c r="A27" s="50">
        <v>16</v>
      </c>
      <c r="B27" s="196" t="s">
        <v>51</v>
      </c>
      <c r="C27" s="312">
        <f>PAYMENTS!I22</f>
        <v>0</v>
      </c>
      <c r="D27" s="76"/>
      <c r="E27" s="76"/>
      <c r="F27" s="76"/>
      <c r="G27" s="76"/>
      <c r="H27" s="312">
        <f t="shared" si="0"/>
        <v>0</v>
      </c>
      <c r="I27" s="231"/>
    </row>
    <row r="28" spans="1:9" s="195" customFormat="1" ht="12.75" customHeight="1" x14ac:dyDescent="0.2">
      <c r="A28" s="50">
        <v>17</v>
      </c>
      <c r="B28" s="196" t="s">
        <v>52</v>
      </c>
      <c r="C28" s="312">
        <f>PAYMENTS!I23</f>
        <v>0</v>
      </c>
      <c r="D28" s="76"/>
      <c r="E28" s="76"/>
      <c r="F28" s="76"/>
      <c r="G28" s="76"/>
      <c r="H28" s="312">
        <f t="shared" si="0"/>
        <v>0</v>
      </c>
      <c r="I28" s="231"/>
    </row>
    <row r="29" spans="1:9" s="195" customFormat="1" ht="12.75" customHeight="1" x14ac:dyDescent="0.2">
      <c r="A29" s="50">
        <v>18</v>
      </c>
      <c r="B29" s="196" t="s">
        <v>53</v>
      </c>
      <c r="C29" s="312">
        <f>PAYMENTS!I24</f>
        <v>0</v>
      </c>
      <c r="D29" s="76"/>
      <c r="E29" s="76"/>
      <c r="F29" s="76"/>
      <c r="G29" s="76"/>
      <c r="H29" s="312">
        <f t="shared" si="0"/>
        <v>0</v>
      </c>
      <c r="I29" s="231"/>
    </row>
    <row r="30" spans="1:9" s="195" customFormat="1" ht="12.75" customHeight="1" x14ac:dyDescent="0.2">
      <c r="A30" s="50">
        <v>19</v>
      </c>
      <c r="B30" s="196" t="s">
        <v>618</v>
      </c>
      <c r="C30" s="312">
        <f>PAYMENTS!I25</f>
        <v>0</v>
      </c>
      <c r="D30" s="76"/>
      <c r="E30" s="76"/>
      <c r="F30" s="76"/>
      <c r="G30" s="76"/>
      <c r="H30" s="312">
        <f t="shared" si="0"/>
        <v>0</v>
      </c>
      <c r="I30" s="231"/>
    </row>
    <row r="31" spans="1:9" s="195" customFormat="1" ht="12.75" customHeight="1" x14ac:dyDescent="0.2">
      <c r="A31" s="50">
        <v>20</v>
      </c>
      <c r="B31" s="196" t="s">
        <v>874</v>
      </c>
      <c r="C31" s="312">
        <f>PAYMENTS!I26</f>
        <v>0</v>
      </c>
      <c r="D31" s="76"/>
      <c r="E31" s="76"/>
      <c r="F31" s="76"/>
      <c r="G31" s="76"/>
      <c r="H31" s="312">
        <f t="shared" si="0"/>
        <v>0</v>
      </c>
      <c r="I31" s="231"/>
    </row>
    <row r="32" spans="1:9" s="195" customFormat="1" ht="12.75" customHeight="1" x14ac:dyDescent="0.2">
      <c r="A32" s="50">
        <v>21</v>
      </c>
      <c r="B32" s="196" t="s">
        <v>875</v>
      </c>
      <c r="C32" s="312">
        <f>PAYMENTS!I27</f>
        <v>0</v>
      </c>
      <c r="D32" s="76"/>
      <c r="E32" s="76"/>
      <c r="F32" s="76"/>
      <c r="G32" s="76"/>
      <c r="H32" s="312">
        <f t="shared" si="0"/>
        <v>0</v>
      </c>
      <c r="I32" s="231"/>
    </row>
    <row r="33" spans="1:9" s="195" customFormat="1" ht="12.75" customHeight="1" x14ac:dyDescent="0.2">
      <c r="A33" s="50">
        <v>22</v>
      </c>
      <c r="B33" s="196" t="s">
        <v>876</v>
      </c>
      <c r="C33" s="312">
        <f>PAYMENTS!I28</f>
        <v>0</v>
      </c>
      <c r="D33" s="76"/>
      <c r="E33" s="76"/>
      <c r="F33" s="76"/>
      <c r="G33" s="76"/>
      <c r="H33" s="312">
        <f t="shared" si="0"/>
        <v>0</v>
      </c>
      <c r="I33" s="231"/>
    </row>
    <row r="34" spans="1:9" s="195" customFormat="1" ht="12.75" customHeight="1" x14ac:dyDescent="0.2">
      <c r="A34" s="50">
        <v>23</v>
      </c>
      <c r="B34" s="196" t="s">
        <v>55</v>
      </c>
      <c r="C34" s="312">
        <f>PAYMENTS!I29</f>
        <v>0</v>
      </c>
      <c r="D34" s="76"/>
      <c r="E34" s="76"/>
      <c r="F34" s="76"/>
      <c r="G34" s="76"/>
      <c r="H34" s="312">
        <f t="shared" si="0"/>
        <v>0</v>
      </c>
      <c r="I34" s="231"/>
    </row>
    <row r="35" spans="1:9" s="195" customFormat="1" ht="12.75" customHeight="1" x14ac:dyDescent="0.2">
      <c r="A35" s="50">
        <v>24</v>
      </c>
      <c r="B35" s="196" t="s">
        <v>56</v>
      </c>
      <c r="C35" s="312">
        <f>PAYMENTS!I30</f>
        <v>0</v>
      </c>
      <c r="D35" s="76"/>
      <c r="E35" s="76"/>
      <c r="F35" s="76"/>
      <c r="G35" s="76"/>
      <c r="H35" s="312">
        <f t="shared" si="0"/>
        <v>0</v>
      </c>
      <c r="I35" s="231"/>
    </row>
    <row r="36" spans="1:9" s="195" customFormat="1" ht="12.75" customHeight="1" x14ac:dyDescent="0.2">
      <c r="A36" s="50">
        <v>25</v>
      </c>
      <c r="B36" s="196" t="s">
        <v>54</v>
      </c>
      <c r="C36" s="312">
        <f>PAYMENTS!I31</f>
        <v>0</v>
      </c>
      <c r="D36" s="76"/>
      <c r="E36" s="76"/>
      <c r="F36" s="76"/>
      <c r="G36" s="76"/>
      <c r="H36" s="312">
        <f t="shared" si="0"/>
        <v>0</v>
      </c>
      <c r="I36" s="231"/>
    </row>
    <row r="37" spans="1:9" s="195" customFormat="1" ht="12.75" customHeight="1" x14ac:dyDescent="0.2">
      <c r="A37" s="50">
        <v>26</v>
      </c>
      <c r="B37" s="196" t="s">
        <v>878</v>
      </c>
      <c r="C37" s="312">
        <f>PAYMENTS!I32</f>
        <v>0</v>
      </c>
      <c r="D37" s="76"/>
      <c r="E37" s="76"/>
      <c r="F37" s="76"/>
      <c r="G37" s="76"/>
      <c r="H37" s="312">
        <f t="shared" si="0"/>
        <v>0</v>
      </c>
      <c r="I37" s="231"/>
    </row>
    <row r="38" spans="1:9" s="195" customFormat="1" ht="12.75" customHeight="1" x14ac:dyDescent="0.2">
      <c r="A38" s="50">
        <v>27</v>
      </c>
      <c r="B38" s="196" t="s">
        <v>57</v>
      </c>
      <c r="C38" s="312">
        <f>PAYMENTS!I33</f>
        <v>0</v>
      </c>
      <c r="D38" s="76"/>
      <c r="E38" s="76"/>
      <c r="F38" s="76"/>
      <c r="G38" s="76"/>
      <c r="H38" s="312">
        <f t="shared" si="0"/>
        <v>0</v>
      </c>
      <c r="I38" s="231"/>
    </row>
    <row r="39" spans="1:9" s="195" customFormat="1" ht="12.75" customHeight="1" x14ac:dyDescent="0.2">
      <c r="A39" s="50">
        <v>28</v>
      </c>
      <c r="B39" s="196" t="s">
        <v>879</v>
      </c>
      <c r="C39" s="312">
        <f>PAYMENTS!I34</f>
        <v>0</v>
      </c>
      <c r="D39" s="76"/>
      <c r="E39" s="76"/>
      <c r="F39" s="76"/>
      <c r="G39" s="76"/>
      <c r="H39" s="312">
        <f t="shared" si="0"/>
        <v>0</v>
      </c>
      <c r="I39" s="231"/>
    </row>
    <row r="40" spans="1:9" s="195" customFormat="1" ht="12.75" customHeight="1" x14ac:dyDescent="0.2">
      <c r="A40" s="50">
        <v>29</v>
      </c>
      <c r="B40" s="196" t="s">
        <v>308</v>
      </c>
      <c r="C40" s="312">
        <f>PAYMENTS!I35</f>
        <v>0</v>
      </c>
      <c r="D40" s="76"/>
      <c r="E40" s="76"/>
      <c r="F40" s="76"/>
      <c r="G40" s="76"/>
      <c r="H40" s="312">
        <f t="shared" si="0"/>
        <v>0</v>
      </c>
      <c r="I40" s="231"/>
    </row>
    <row r="41" spans="1:9" s="195" customFormat="1" ht="12.75" customHeight="1" x14ac:dyDescent="0.2">
      <c r="A41" s="50">
        <v>30</v>
      </c>
      <c r="B41" s="196" t="s">
        <v>856</v>
      </c>
      <c r="C41" s="312">
        <f>PAYMENTS!I36</f>
        <v>0</v>
      </c>
      <c r="D41" s="76"/>
      <c r="E41" s="76"/>
      <c r="F41" s="76"/>
      <c r="G41" s="76"/>
      <c r="H41" s="312">
        <f t="shared" si="0"/>
        <v>0</v>
      </c>
      <c r="I41" s="231"/>
    </row>
    <row r="42" spans="1:9" s="195" customFormat="1" ht="12.75" customHeight="1" x14ac:dyDescent="0.2">
      <c r="A42" s="50">
        <v>31</v>
      </c>
      <c r="B42" s="196" t="s">
        <v>58</v>
      </c>
      <c r="C42" s="312">
        <f>PAYMENTS!I37</f>
        <v>0</v>
      </c>
      <c r="D42" s="76"/>
      <c r="E42" s="76"/>
      <c r="F42" s="76"/>
      <c r="G42" s="76"/>
      <c r="H42" s="312">
        <f t="shared" si="0"/>
        <v>0</v>
      </c>
      <c r="I42" s="231"/>
    </row>
    <row r="43" spans="1:9" s="195" customFormat="1" ht="12.75" customHeight="1" x14ac:dyDescent="0.2">
      <c r="A43" s="50">
        <v>32</v>
      </c>
      <c r="B43" s="196" t="s">
        <v>859</v>
      </c>
      <c r="C43" s="312">
        <f>PAYMENTS!I38</f>
        <v>0</v>
      </c>
      <c r="D43" s="76"/>
      <c r="E43" s="76"/>
      <c r="F43" s="76"/>
      <c r="G43" s="76"/>
      <c r="H43" s="312">
        <f t="shared" si="0"/>
        <v>0</v>
      </c>
      <c r="I43" s="231"/>
    </row>
    <row r="44" spans="1:9" s="195" customFormat="1" ht="12.75" customHeight="1" x14ac:dyDescent="0.2">
      <c r="A44" s="50">
        <v>33</v>
      </c>
      <c r="B44" s="196" t="s">
        <v>857</v>
      </c>
      <c r="C44" s="312">
        <f>PAYMENTS!I39</f>
        <v>0</v>
      </c>
      <c r="D44" s="76"/>
      <c r="E44" s="76"/>
      <c r="F44" s="76"/>
      <c r="G44" s="76"/>
      <c r="H44" s="312">
        <f t="shared" si="0"/>
        <v>0</v>
      </c>
      <c r="I44" s="231"/>
    </row>
    <row r="45" spans="1:9" s="195" customFormat="1" ht="12.75" customHeight="1" x14ac:dyDescent="0.2">
      <c r="A45" s="50">
        <v>34</v>
      </c>
      <c r="B45" s="196" t="s">
        <v>858</v>
      </c>
      <c r="C45" s="312">
        <f>PAYMENTS!I40</f>
        <v>0</v>
      </c>
      <c r="D45" s="76"/>
      <c r="E45" s="76"/>
      <c r="F45" s="76"/>
      <c r="G45" s="76"/>
      <c r="H45" s="312">
        <f t="shared" si="0"/>
        <v>0</v>
      </c>
      <c r="I45" s="231"/>
    </row>
    <row r="46" spans="1:9" s="195" customFormat="1" ht="12.75" customHeight="1" x14ac:dyDescent="0.2">
      <c r="A46" s="50"/>
      <c r="B46" s="312" t="s">
        <v>232</v>
      </c>
      <c r="C46" s="211">
        <f>SUM(C12:C45)</f>
        <v>0</v>
      </c>
      <c r="D46" s="211">
        <f t="shared" ref="D46:G46" si="1">SUM(D12:D45)</f>
        <v>0</v>
      </c>
      <c r="E46" s="211">
        <f t="shared" si="1"/>
        <v>0</v>
      </c>
      <c r="F46" s="211">
        <f t="shared" si="1"/>
        <v>0</v>
      </c>
      <c r="G46" s="211">
        <f t="shared" si="1"/>
        <v>0</v>
      </c>
      <c r="H46" s="211">
        <f>SUM(H12:H45)</f>
        <v>0</v>
      </c>
      <c r="I46" s="230"/>
    </row>
    <row r="47" spans="1:9" s="195" customFormat="1" ht="13.5" customHeight="1" x14ac:dyDescent="0.2">
      <c r="A47" s="228" t="s">
        <v>12</v>
      </c>
      <c r="B47" s="224" t="s">
        <v>179</v>
      </c>
      <c r="C47" s="241"/>
      <c r="D47" s="241"/>
      <c r="E47" s="241"/>
      <c r="F47" s="241"/>
      <c r="G47" s="241"/>
      <c r="H47" s="241"/>
      <c r="I47" s="2"/>
    </row>
    <row r="48" spans="1:9" s="195" customFormat="1" ht="13.5" customHeight="1" x14ac:dyDescent="0.2">
      <c r="A48" s="50">
        <v>1</v>
      </c>
      <c r="B48" s="55" t="s">
        <v>59</v>
      </c>
      <c r="C48" s="312">
        <f>PAYMENTS!I43</f>
        <v>0</v>
      </c>
      <c r="D48" s="76"/>
      <c r="E48" s="76"/>
      <c r="F48" s="76"/>
      <c r="G48" s="76"/>
      <c r="H48" s="312">
        <f t="shared" ref="H48:H81" si="2">C48-D48+E48+F48-G48</f>
        <v>0</v>
      </c>
      <c r="I48" s="231"/>
    </row>
    <row r="49" spans="1:9" s="195" customFormat="1" ht="13.5" customHeight="1" x14ac:dyDescent="0.2">
      <c r="A49" s="50">
        <v>2</v>
      </c>
      <c r="B49" s="55" t="s">
        <v>60</v>
      </c>
      <c r="C49" s="312">
        <f>PAYMENTS!I44</f>
        <v>0</v>
      </c>
      <c r="D49" s="76"/>
      <c r="E49" s="76"/>
      <c r="F49" s="76"/>
      <c r="G49" s="76"/>
      <c r="H49" s="312">
        <f t="shared" si="2"/>
        <v>0</v>
      </c>
      <c r="I49" s="231"/>
    </row>
    <row r="50" spans="1:9" s="195" customFormat="1" ht="13.5" customHeight="1" x14ac:dyDescent="0.2">
      <c r="A50" s="50">
        <v>3</v>
      </c>
      <c r="B50" s="55" t="s">
        <v>452</v>
      </c>
      <c r="C50" s="312">
        <f>PAYMENTS!I45</f>
        <v>0</v>
      </c>
      <c r="D50" s="76"/>
      <c r="E50" s="76"/>
      <c r="F50" s="76"/>
      <c r="G50" s="76"/>
      <c r="H50" s="312">
        <f t="shared" si="2"/>
        <v>0</v>
      </c>
      <c r="I50" s="231"/>
    </row>
    <row r="51" spans="1:9" s="195" customFormat="1" ht="13.5" customHeight="1" x14ac:dyDescent="0.2">
      <c r="A51" s="50">
        <v>4</v>
      </c>
      <c r="B51" s="55" t="s">
        <v>621</v>
      </c>
      <c r="C51" s="312">
        <f>PAYMENTS!I46</f>
        <v>0</v>
      </c>
      <c r="D51" s="76"/>
      <c r="E51" s="76"/>
      <c r="F51" s="76"/>
      <c r="G51" s="76"/>
      <c r="H51" s="312">
        <f t="shared" si="2"/>
        <v>0</v>
      </c>
      <c r="I51" s="231"/>
    </row>
    <row r="52" spans="1:9" s="195" customFormat="1" ht="13.5" customHeight="1" x14ac:dyDescent="0.2">
      <c r="A52" s="50">
        <v>5</v>
      </c>
      <c r="B52" s="55" t="s">
        <v>61</v>
      </c>
      <c r="C52" s="312">
        <f>PAYMENTS!I47</f>
        <v>0</v>
      </c>
      <c r="D52" s="76"/>
      <c r="E52" s="76"/>
      <c r="F52" s="76"/>
      <c r="G52" s="76"/>
      <c r="H52" s="312">
        <f t="shared" si="2"/>
        <v>0</v>
      </c>
      <c r="I52" s="231"/>
    </row>
    <row r="53" spans="1:9" s="195" customFormat="1" ht="13.5" customHeight="1" x14ac:dyDescent="0.2">
      <c r="A53" s="50">
        <v>6</v>
      </c>
      <c r="B53" s="55" t="s">
        <v>62</v>
      </c>
      <c r="C53" s="312">
        <f>PAYMENTS!I48</f>
        <v>0</v>
      </c>
      <c r="D53" s="76"/>
      <c r="E53" s="76"/>
      <c r="F53" s="76"/>
      <c r="G53" s="76"/>
      <c r="H53" s="312">
        <f t="shared" si="2"/>
        <v>0</v>
      </c>
      <c r="I53" s="231"/>
    </row>
    <row r="54" spans="1:9" s="195" customFormat="1" ht="13.5" customHeight="1" x14ac:dyDescent="0.2">
      <c r="A54" s="50">
        <v>7</v>
      </c>
      <c r="B54" s="55" t="s">
        <v>309</v>
      </c>
      <c r="C54" s="312">
        <f>PAYMENTS!I49</f>
        <v>0</v>
      </c>
      <c r="D54" s="76"/>
      <c r="E54" s="76"/>
      <c r="F54" s="76"/>
      <c r="G54" s="76"/>
      <c r="H54" s="312">
        <f t="shared" si="2"/>
        <v>0</v>
      </c>
      <c r="I54" s="231"/>
    </row>
    <row r="55" spans="1:9" s="195" customFormat="1" ht="13.5" customHeight="1" x14ac:dyDescent="0.2">
      <c r="A55" s="50">
        <v>8</v>
      </c>
      <c r="B55" s="55" t="s">
        <v>63</v>
      </c>
      <c r="C55" s="312">
        <f>PAYMENTS!I50</f>
        <v>0</v>
      </c>
      <c r="D55" s="76"/>
      <c r="E55" s="76"/>
      <c r="F55" s="76"/>
      <c r="G55" s="76"/>
      <c r="H55" s="312">
        <f t="shared" si="2"/>
        <v>0</v>
      </c>
      <c r="I55" s="231"/>
    </row>
    <row r="56" spans="1:9" s="195" customFormat="1" ht="13.5" customHeight="1" x14ac:dyDescent="0.2">
      <c r="A56" s="50">
        <v>9</v>
      </c>
      <c r="B56" s="55" t="s">
        <v>622</v>
      </c>
      <c r="C56" s="312">
        <f>PAYMENTS!I51</f>
        <v>0</v>
      </c>
      <c r="D56" s="76"/>
      <c r="E56" s="76"/>
      <c r="F56" s="76"/>
      <c r="G56" s="76"/>
      <c r="H56" s="312">
        <f t="shared" si="2"/>
        <v>0</v>
      </c>
      <c r="I56" s="231"/>
    </row>
    <row r="57" spans="1:9" s="195" customFormat="1" ht="13.5" customHeight="1" x14ac:dyDescent="0.2">
      <c r="A57" s="50">
        <v>10</v>
      </c>
      <c r="B57" s="55" t="s">
        <v>623</v>
      </c>
      <c r="C57" s="312">
        <f>PAYMENTS!I52</f>
        <v>0</v>
      </c>
      <c r="D57" s="76"/>
      <c r="E57" s="76"/>
      <c r="F57" s="76"/>
      <c r="G57" s="76"/>
      <c r="H57" s="312">
        <f t="shared" si="2"/>
        <v>0</v>
      </c>
      <c r="I57" s="231"/>
    </row>
    <row r="58" spans="1:9" s="195" customFormat="1" ht="13.5" customHeight="1" x14ac:dyDescent="0.2">
      <c r="A58" s="50">
        <v>11</v>
      </c>
      <c r="B58" s="55" t="s">
        <v>624</v>
      </c>
      <c r="C58" s="312">
        <f>PAYMENTS!I53</f>
        <v>0</v>
      </c>
      <c r="D58" s="76"/>
      <c r="E58" s="76"/>
      <c r="F58" s="76"/>
      <c r="G58" s="76"/>
      <c r="H58" s="312">
        <f t="shared" si="2"/>
        <v>0</v>
      </c>
      <c r="I58" s="231"/>
    </row>
    <row r="59" spans="1:9" s="195" customFormat="1" ht="13.5" customHeight="1" x14ac:dyDescent="0.2">
      <c r="A59" s="50">
        <v>12</v>
      </c>
      <c r="B59" s="55" t="s">
        <v>64</v>
      </c>
      <c r="C59" s="312">
        <f>PAYMENTS!I54</f>
        <v>0</v>
      </c>
      <c r="D59" s="76"/>
      <c r="E59" s="76"/>
      <c r="F59" s="76"/>
      <c r="G59" s="76"/>
      <c r="H59" s="312">
        <f t="shared" si="2"/>
        <v>0</v>
      </c>
      <c r="I59" s="231"/>
    </row>
    <row r="60" spans="1:9" s="195" customFormat="1" ht="13.5" customHeight="1" x14ac:dyDescent="0.2">
      <c r="A60" s="50">
        <v>13</v>
      </c>
      <c r="B60" s="55" t="s">
        <v>139</v>
      </c>
      <c r="C60" s="312">
        <f>PAYMENTS!I55</f>
        <v>0</v>
      </c>
      <c r="D60" s="76"/>
      <c r="E60" s="76"/>
      <c r="F60" s="76"/>
      <c r="G60" s="76"/>
      <c r="H60" s="312">
        <f t="shared" si="2"/>
        <v>0</v>
      </c>
      <c r="I60" s="231"/>
    </row>
    <row r="61" spans="1:9" s="195" customFormat="1" ht="13.5" customHeight="1" x14ac:dyDescent="0.2">
      <c r="A61" s="50">
        <v>14</v>
      </c>
      <c r="B61" s="55" t="s">
        <v>140</v>
      </c>
      <c r="C61" s="312">
        <f>PAYMENTS!I56</f>
        <v>0</v>
      </c>
      <c r="D61" s="76"/>
      <c r="E61" s="76"/>
      <c r="F61" s="76"/>
      <c r="G61" s="76"/>
      <c r="H61" s="312">
        <f t="shared" si="2"/>
        <v>0</v>
      </c>
      <c r="I61" s="231"/>
    </row>
    <row r="62" spans="1:9" s="195" customFormat="1" ht="13.5" customHeight="1" x14ac:dyDescent="0.2">
      <c r="A62" s="50">
        <v>15</v>
      </c>
      <c r="B62" s="55" t="s">
        <v>141</v>
      </c>
      <c r="C62" s="312">
        <f>PAYMENTS!I57</f>
        <v>0</v>
      </c>
      <c r="D62" s="76"/>
      <c r="E62" s="76"/>
      <c r="F62" s="76"/>
      <c r="G62" s="76"/>
      <c r="H62" s="312">
        <f t="shared" si="2"/>
        <v>0</v>
      </c>
      <c r="I62" s="231"/>
    </row>
    <row r="63" spans="1:9" s="195" customFormat="1" ht="13.5" customHeight="1" x14ac:dyDescent="0.2">
      <c r="A63" s="50">
        <v>16</v>
      </c>
      <c r="B63" s="55" t="s">
        <v>296</v>
      </c>
      <c r="C63" s="312">
        <f>PAYMENTS!I58</f>
        <v>0</v>
      </c>
      <c r="D63" s="76"/>
      <c r="E63" s="76"/>
      <c r="F63" s="76"/>
      <c r="G63" s="76"/>
      <c r="H63" s="312">
        <f t="shared" si="2"/>
        <v>0</v>
      </c>
      <c r="I63" s="231"/>
    </row>
    <row r="64" spans="1:9" s="195" customFormat="1" ht="13.5" customHeight="1" x14ac:dyDescent="0.2">
      <c r="A64" s="50">
        <v>17</v>
      </c>
      <c r="B64" s="55" t="s">
        <v>297</v>
      </c>
      <c r="C64" s="312">
        <f>PAYMENTS!I59</f>
        <v>0</v>
      </c>
      <c r="D64" s="76"/>
      <c r="E64" s="76"/>
      <c r="F64" s="76"/>
      <c r="G64" s="76"/>
      <c r="H64" s="312">
        <f t="shared" si="2"/>
        <v>0</v>
      </c>
      <c r="I64" s="231"/>
    </row>
    <row r="65" spans="1:9" s="195" customFormat="1" ht="13.5" customHeight="1" x14ac:dyDescent="0.2">
      <c r="A65" s="50">
        <v>18</v>
      </c>
      <c r="B65" s="55" t="s">
        <v>65</v>
      </c>
      <c r="C65" s="312">
        <f>PAYMENTS!I60</f>
        <v>0</v>
      </c>
      <c r="D65" s="76"/>
      <c r="E65" s="76"/>
      <c r="F65" s="76"/>
      <c r="G65" s="76"/>
      <c r="H65" s="312">
        <f t="shared" si="2"/>
        <v>0</v>
      </c>
      <c r="I65" s="231"/>
    </row>
    <row r="66" spans="1:9" s="195" customFormat="1" ht="13.5" customHeight="1" x14ac:dyDescent="0.2">
      <c r="A66" s="50">
        <v>19</v>
      </c>
      <c r="B66" s="55" t="s">
        <v>66</v>
      </c>
      <c r="C66" s="312">
        <f>PAYMENTS!I61</f>
        <v>0</v>
      </c>
      <c r="D66" s="76"/>
      <c r="E66" s="76"/>
      <c r="F66" s="76"/>
      <c r="G66" s="76"/>
      <c r="H66" s="312">
        <f t="shared" si="2"/>
        <v>0</v>
      </c>
      <c r="I66" s="231"/>
    </row>
    <row r="67" spans="1:9" s="195" customFormat="1" ht="13.5" customHeight="1" x14ac:dyDescent="0.2">
      <c r="A67" s="50">
        <v>20</v>
      </c>
      <c r="B67" s="55" t="s">
        <v>67</v>
      </c>
      <c r="C67" s="312">
        <f>PAYMENTS!I62</f>
        <v>0</v>
      </c>
      <c r="D67" s="76"/>
      <c r="E67" s="76"/>
      <c r="F67" s="76"/>
      <c r="G67" s="76"/>
      <c r="H67" s="312">
        <f t="shared" si="2"/>
        <v>0</v>
      </c>
      <c r="I67" s="231"/>
    </row>
    <row r="68" spans="1:9" s="195" customFormat="1" ht="13.5" customHeight="1" x14ac:dyDescent="0.2">
      <c r="A68" s="50">
        <v>21</v>
      </c>
      <c r="B68" s="55" t="s">
        <v>702</v>
      </c>
      <c r="C68" s="312">
        <f>PAYMENTS!I63</f>
        <v>0</v>
      </c>
      <c r="D68" s="76"/>
      <c r="E68" s="76"/>
      <c r="F68" s="76"/>
      <c r="G68" s="76"/>
      <c r="H68" s="312">
        <f t="shared" si="2"/>
        <v>0</v>
      </c>
      <c r="I68" s="231"/>
    </row>
    <row r="69" spans="1:9" s="195" customFormat="1" ht="13.5" customHeight="1" x14ac:dyDescent="0.2">
      <c r="A69" s="50">
        <v>22</v>
      </c>
      <c r="B69" s="55" t="s">
        <v>68</v>
      </c>
      <c r="C69" s="312">
        <f>PAYMENTS!I64</f>
        <v>0</v>
      </c>
      <c r="D69" s="76"/>
      <c r="E69" s="76"/>
      <c r="F69" s="76"/>
      <c r="G69" s="76"/>
      <c r="H69" s="312">
        <f t="shared" si="2"/>
        <v>0</v>
      </c>
      <c r="I69" s="231"/>
    </row>
    <row r="70" spans="1:9" s="195" customFormat="1" ht="13.5" customHeight="1" x14ac:dyDescent="0.2">
      <c r="A70" s="50">
        <v>23</v>
      </c>
      <c r="B70" s="55" t="s">
        <v>310</v>
      </c>
      <c r="C70" s="312">
        <f>PAYMENTS!I65</f>
        <v>0</v>
      </c>
      <c r="D70" s="76"/>
      <c r="E70" s="76"/>
      <c r="F70" s="76"/>
      <c r="G70" s="76"/>
      <c r="H70" s="312">
        <f t="shared" si="2"/>
        <v>0</v>
      </c>
      <c r="I70" s="231"/>
    </row>
    <row r="71" spans="1:9" s="195" customFormat="1" ht="13.5" customHeight="1" x14ac:dyDescent="0.2">
      <c r="A71" s="50">
        <v>24</v>
      </c>
      <c r="B71" s="55" t="s">
        <v>69</v>
      </c>
      <c r="C71" s="312">
        <f>PAYMENTS!I66</f>
        <v>0</v>
      </c>
      <c r="D71" s="76"/>
      <c r="E71" s="76"/>
      <c r="F71" s="76"/>
      <c r="G71" s="76"/>
      <c r="H71" s="312">
        <f t="shared" si="2"/>
        <v>0</v>
      </c>
      <c r="I71" s="231"/>
    </row>
    <row r="72" spans="1:9" s="195" customFormat="1" ht="13.5" customHeight="1" x14ac:dyDescent="0.2">
      <c r="A72" s="50">
        <v>25</v>
      </c>
      <c r="B72" s="55" t="s">
        <v>70</v>
      </c>
      <c r="C72" s="312">
        <f>PAYMENTS!I67</f>
        <v>0</v>
      </c>
      <c r="D72" s="76"/>
      <c r="E72" s="76"/>
      <c r="F72" s="76"/>
      <c r="G72" s="76"/>
      <c r="H72" s="312">
        <f t="shared" si="2"/>
        <v>0</v>
      </c>
      <c r="I72" s="231"/>
    </row>
    <row r="73" spans="1:9" s="195" customFormat="1" ht="13.5" customHeight="1" x14ac:dyDescent="0.2">
      <c r="A73" s="50">
        <v>26</v>
      </c>
      <c r="B73" s="55" t="s">
        <v>71</v>
      </c>
      <c r="C73" s="312">
        <f>PAYMENTS!I68</f>
        <v>0</v>
      </c>
      <c r="D73" s="76"/>
      <c r="E73" s="76"/>
      <c r="F73" s="76"/>
      <c r="G73" s="76"/>
      <c r="H73" s="312">
        <f t="shared" si="2"/>
        <v>0</v>
      </c>
      <c r="I73" s="231"/>
    </row>
    <row r="74" spans="1:9" s="195" customFormat="1" ht="13.5" customHeight="1" x14ac:dyDescent="0.2">
      <c r="A74" s="50">
        <v>27</v>
      </c>
      <c r="B74" s="55" t="s">
        <v>72</v>
      </c>
      <c r="C74" s="312">
        <f>PAYMENTS!I69</f>
        <v>0</v>
      </c>
      <c r="D74" s="76"/>
      <c r="E74" s="76"/>
      <c r="F74" s="76"/>
      <c r="G74" s="76"/>
      <c r="H74" s="312">
        <f t="shared" si="2"/>
        <v>0</v>
      </c>
      <c r="I74" s="231"/>
    </row>
    <row r="75" spans="1:9" s="195" customFormat="1" ht="13.5" customHeight="1" x14ac:dyDescent="0.2">
      <c r="A75" s="50">
        <v>28</v>
      </c>
      <c r="B75" s="55" t="s">
        <v>311</v>
      </c>
      <c r="C75" s="312">
        <f>PAYMENTS!I70</f>
        <v>0</v>
      </c>
      <c r="D75" s="76"/>
      <c r="E75" s="76"/>
      <c r="F75" s="76"/>
      <c r="G75" s="76"/>
      <c r="H75" s="312">
        <f t="shared" si="2"/>
        <v>0</v>
      </c>
      <c r="I75" s="231"/>
    </row>
    <row r="76" spans="1:9" s="195" customFormat="1" ht="13.5" customHeight="1" x14ac:dyDescent="0.2">
      <c r="A76" s="50">
        <v>29</v>
      </c>
      <c r="B76" s="55" t="s">
        <v>641</v>
      </c>
      <c r="C76" s="312">
        <f>PAYMENTS!I71</f>
        <v>0</v>
      </c>
      <c r="D76" s="76"/>
      <c r="E76" s="76"/>
      <c r="F76" s="76"/>
      <c r="G76" s="76"/>
      <c r="H76" s="312">
        <f t="shared" si="2"/>
        <v>0</v>
      </c>
      <c r="I76" s="231"/>
    </row>
    <row r="77" spans="1:9" s="195" customFormat="1" ht="13.5" customHeight="1" x14ac:dyDescent="0.2">
      <c r="A77" s="50">
        <v>30</v>
      </c>
      <c r="B77" s="196" t="s">
        <v>625</v>
      </c>
      <c r="C77" s="312">
        <f>PAYMENTS!I72</f>
        <v>0</v>
      </c>
      <c r="D77" s="76"/>
      <c r="E77" s="76"/>
      <c r="F77" s="76"/>
      <c r="G77" s="76"/>
      <c r="H77" s="312">
        <f t="shared" si="2"/>
        <v>0</v>
      </c>
      <c r="I77" s="231"/>
    </row>
    <row r="78" spans="1:9" s="195" customFormat="1" ht="13.5" customHeight="1" x14ac:dyDescent="0.2">
      <c r="A78" s="50">
        <v>31</v>
      </c>
      <c r="B78" s="55" t="s">
        <v>642</v>
      </c>
      <c r="C78" s="312">
        <f>PAYMENTS!I73</f>
        <v>0</v>
      </c>
      <c r="D78" s="76"/>
      <c r="E78" s="76"/>
      <c r="F78" s="76"/>
      <c r="G78" s="76"/>
      <c r="H78" s="312">
        <f t="shared" si="2"/>
        <v>0</v>
      </c>
      <c r="I78" s="231"/>
    </row>
    <row r="79" spans="1:9" s="195" customFormat="1" ht="13.5" customHeight="1" x14ac:dyDescent="0.2">
      <c r="A79" s="50">
        <v>32</v>
      </c>
      <c r="B79" s="55" t="s">
        <v>626</v>
      </c>
      <c r="C79" s="312">
        <f>PAYMENTS!I74</f>
        <v>0</v>
      </c>
      <c r="D79" s="76"/>
      <c r="E79" s="76"/>
      <c r="F79" s="76"/>
      <c r="G79" s="76"/>
      <c r="H79" s="312">
        <f t="shared" si="2"/>
        <v>0</v>
      </c>
      <c r="I79" s="231"/>
    </row>
    <row r="80" spans="1:9" s="195" customFormat="1" ht="13.5" customHeight="1" x14ac:dyDescent="0.2">
      <c r="A80" s="50">
        <v>33</v>
      </c>
      <c r="B80" s="55" t="s">
        <v>627</v>
      </c>
      <c r="C80" s="312">
        <f>PAYMENTS!I75</f>
        <v>0</v>
      </c>
      <c r="D80" s="76"/>
      <c r="E80" s="76"/>
      <c r="F80" s="76"/>
      <c r="G80" s="76"/>
      <c r="H80" s="312">
        <f t="shared" si="2"/>
        <v>0</v>
      </c>
      <c r="I80" s="231"/>
    </row>
    <row r="81" spans="1:9" s="195" customFormat="1" ht="13.5" customHeight="1" x14ac:dyDescent="0.2">
      <c r="A81" s="50">
        <v>34</v>
      </c>
      <c r="B81" s="55" t="s">
        <v>628</v>
      </c>
      <c r="C81" s="312">
        <f>PAYMENTS!I76</f>
        <v>0</v>
      </c>
      <c r="D81" s="76"/>
      <c r="E81" s="76"/>
      <c r="F81" s="76"/>
      <c r="G81" s="76"/>
      <c r="H81" s="312">
        <f t="shared" si="2"/>
        <v>0</v>
      </c>
      <c r="I81" s="231"/>
    </row>
    <row r="82" spans="1:9" s="195" customFormat="1" ht="13.5" customHeight="1" x14ac:dyDescent="0.2">
      <c r="A82" s="241"/>
      <c r="B82" s="312" t="s">
        <v>232</v>
      </c>
      <c r="C82" s="211">
        <f t="shared" ref="C82:H82" si="3">SUM(C48:C81)</f>
        <v>0</v>
      </c>
      <c r="D82" s="211">
        <f t="shared" si="3"/>
        <v>0</v>
      </c>
      <c r="E82" s="211">
        <f t="shared" si="3"/>
        <v>0</v>
      </c>
      <c r="F82" s="211">
        <f t="shared" si="3"/>
        <v>0</v>
      </c>
      <c r="G82" s="211">
        <f t="shared" si="3"/>
        <v>0</v>
      </c>
      <c r="H82" s="211">
        <f t="shared" si="3"/>
        <v>0</v>
      </c>
      <c r="I82" s="231"/>
    </row>
    <row r="83" spans="1:9" s="195" customFormat="1" ht="13.5" customHeight="1" x14ac:dyDescent="0.2">
      <c r="A83" s="228" t="s">
        <v>16</v>
      </c>
      <c r="B83" s="224" t="s">
        <v>244</v>
      </c>
      <c r="C83" s="241"/>
      <c r="D83" s="241"/>
      <c r="E83" s="241"/>
      <c r="F83" s="241"/>
      <c r="G83" s="241"/>
      <c r="H83" s="241"/>
      <c r="I83" s="231"/>
    </row>
    <row r="84" spans="1:9" s="195" customFormat="1" ht="13.5" customHeight="1" x14ac:dyDescent="0.2">
      <c r="A84" s="50">
        <v>1</v>
      </c>
      <c r="B84" s="196" t="s">
        <v>268</v>
      </c>
      <c r="C84" s="312">
        <f>PAYMENTS!I79</f>
        <v>0</v>
      </c>
      <c r="D84" s="76"/>
      <c r="E84" s="76"/>
      <c r="F84" s="76"/>
      <c r="G84" s="76"/>
      <c r="H84" s="312">
        <f t="shared" ref="H84:H98" si="4">C84-D84+E84+F84-G84</f>
        <v>0</v>
      </c>
      <c r="I84" s="231"/>
    </row>
    <row r="85" spans="1:9" s="195" customFormat="1" ht="13.5" customHeight="1" x14ac:dyDescent="0.2">
      <c r="A85" s="50">
        <v>2</v>
      </c>
      <c r="B85" s="196" t="s">
        <v>73</v>
      </c>
      <c r="C85" s="312">
        <f>PAYMENTS!I80</f>
        <v>0</v>
      </c>
      <c r="D85" s="76"/>
      <c r="E85" s="76"/>
      <c r="F85" s="76"/>
      <c r="G85" s="76"/>
      <c r="H85" s="312">
        <f t="shared" si="4"/>
        <v>0</v>
      </c>
      <c r="I85" s="231"/>
    </row>
    <row r="86" spans="1:9" s="195" customFormat="1" ht="13.5" customHeight="1" x14ac:dyDescent="0.2">
      <c r="A86" s="50">
        <v>3</v>
      </c>
      <c r="B86" s="196" t="s">
        <v>74</v>
      </c>
      <c r="C86" s="312">
        <f>PAYMENTS!I81</f>
        <v>0</v>
      </c>
      <c r="D86" s="76"/>
      <c r="E86" s="76"/>
      <c r="F86" s="76"/>
      <c r="G86" s="76"/>
      <c r="H86" s="312">
        <f t="shared" si="4"/>
        <v>0</v>
      </c>
      <c r="I86" s="231"/>
    </row>
    <row r="87" spans="1:9" s="195" customFormat="1" ht="13.5" customHeight="1" x14ac:dyDescent="0.2">
      <c r="A87" s="50">
        <v>4</v>
      </c>
      <c r="B87" s="196" t="s">
        <v>75</v>
      </c>
      <c r="C87" s="312">
        <f>PAYMENTS!I82</f>
        <v>0</v>
      </c>
      <c r="D87" s="76"/>
      <c r="E87" s="76"/>
      <c r="F87" s="76"/>
      <c r="G87" s="76"/>
      <c r="H87" s="312">
        <f t="shared" si="4"/>
        <v>0</v>
      </c>
      <c r="I87" s="231"/>
    </row>
    <row r="88" spans="1:9" s="195" customFormat="1" ht="13.5" customHeight="1" x14ac:dyDescent="0.2">
      <c r="A88" s="50">
        <v>5</v>
      </c>
      <c r="B88" s="196" t="s">
        <v>76</v>
      </c>
      <c r="C88" s="312">
        <f>PAYMENTS!I83</f>
        <v>0</v>
      </c>
      <c r="D88" s="76"/>
      <c r="E88" s="76"/>
      <c r="F88" s="76"/>
      <c r="G88" s="76"/>
      <c r="H88" s="312">
        <f t="shared" si="4"/>
        <v>0</v>
      </c>
      <c r="I88" s="231"/>
    </row>
    <row r="89" spans="1:9" s="195" customFormat="1" ht="13.5" customHeight="1" x14ac:dyDescent="0.2">
      <c r="A89" s="50">
        <v>6</v>
      </c>
      <c r="B89" s="196" t="s">
        <v>77</v>
      </c>
      <c r="C89" s="312">
        <f>PAYMENTS!I84</f>
        <v>0</v>
      </c>
      <c r="D89" s="76"/>
      <c r="E89" s="76"/>
      <c r="F89" s="76"/>
      <c r="G89" s="76"/>
      <c r="H89" s="312">
        <f t="shared" si="4"/>
        <v>0</v>
      </c>
      <c r="I89" s="231"/>
    </row>
    <row r="90" spans="1:9" s="195" customFormat="1" ht="13.5" customHeight="1" x14ac:dyDescent="0.2">
      <c r="A90" s="50">
        <v>7</v>
      </c>
      <c r="B90" s="196" t="s">
        <v>78</v>
      </c>
      <c r="C90" s="312">
        <f>PAYMENTS!I85</f>
        <v>0</v>
      </c>
      <c r="D90" s="76"/>
      <c r="E90" s="76"/>
      <c r="F90" s="76"/>
      <c r="G90" s="76"/>
      <c r="H90" s="312">
        <f t="shared" si="4"/>
        <v>0</v>
      </c>
      <c r="I90" s="231"/>
    </row>
    <row r="91" spans="1:9" s="195" customFormat="1" ht="13.5" customHeight="1" x14ac:dyDescent="0.2">
      <c r="A91" s="50">
        <v>8</v>
      </c>
      <c r="B91" s="196" t="s">
        <v>79</v>
      </c>
      <c r="C91" s="312">
        <f>PAYMENTS!I86</f>
        <v>0</v>
      </c>
      <c r="D91" s="76"/>
      <c r="E91" s="76"/>
      <c r="F91" s="76"/>
      <c r="G91" s="76"/>
      <c r="H91" s="312">
        <f t="shared" si="4"/>
        <v>0</v>
      </c>
      <c r="I91" s="231"/>
    </row>
    <row r="92" spans="1:9" s="195" customFormat="1" ht="13.5" customHeight="1" x14ac:dyDescent="0.2">
      <c r="A92" s="50">
        <v>9</v>
      </c>
      <c r="B92" s="196" t="s">
        <v>80</v>
      </c>
      <c r="C92" s="312">
        <f>PAYMENTS!I87</f>
        <v>0</v>
      </c>
      <c r="D92" s="76"/>
      <c r="E92" s="76"/>
      <c r="F92" s="76"/>
      <c r="G92" s="76"/>
      <c r="H92" s="312">
        <f t="shared" si="4"/>
        <v>0</v>
      </c>
      <c r="I92" s="231"/>
    </row>
    <row r="93" spans="1:9" s="195" customFormat="1" ht="13.5" customHeight="1" x14ac:dyDescent="0.2">
      <c r="A93" s="50">
        <v>10</v>
      </c>
      <c r="B93" s="196" t="s">
        <v>81</v>
      </c>
      <c r="C93" s="312">
        <f>PAYMENTS!I88</f>
        <v>0</v>
      </c>
      <c r="D93" s="76"/>
      <c r="E93" s="76"/>
      <c r="F93" s="76"/>
      <c r="G93" s="76"/>
      <c r="H93" s="312">
        <f t="shared" si="4"/>
        <v>0</v>
      </c>
      <c r="I93" s="231"/>
    </row>
    <row r="94" spans="1:9" s="195" customFormat="1" ht="13.5" customHeight="1" x14ac:dyDescent="0.2">
      <c r="A94" s="50">
        <v>11</v>
      </c>
      <c r="B94" s="196" t="s">
        <v>82</v>
      </c>
      <c r="C94" s="312">
        <f>PAYMENTS!I89</f>
        <v>0</v>
      </c>
      <c r="D94" s="76"/>
      <c r="E94" s="76"/>
      <c r="F94" s="76"/>
      <c r="G94" s="76"/>
      <c r="H94" s="312">
        <f t="shared" si="4"/>
        <v>0</v>
      </c>
      <c r="I94" s="231"/>
    </row>
    <row r="95" spans="1:9" s="195" customFormat="1" ht="13.5" customHeight="1" x14ac:dyDescent="0.2">
      <c r="A95" s="50">
        <v>12</v>
      </c>
      <c r="B95" s="196" t="s">
        <v>83</v>
      </c>
      <c r="C95" s="312">
        <f>PAYMENTS!I90</f>
        <v>0</v>
      </c>
      <c r="D95" s="76"/>
      <c r="E95" s="76"/>
      <c r="F95" s="76"/>
      <c r="G95" s="76"/>
      <c r="H95" s="312">
        <f t="shared" si="4"/>
        <v>0</v>
      </c>
      <c r="I95" s="231"/>
    </row>
    <row r="96" spans="1:9" s="195" customFormat="1" ht="13.5" customHeight="1" x14ac:dyDescent="0.2">
      <c r="A96" s="50">
        <v>13</v>
      </c>
      <c r="B96" s="196" t="s">
        <v>630</v>
      </c>
      <c r="C96" s="312">
        <f>PAYMENTS!I91</f>
        <v>0</v>
      </c>
      <c r="D96" s="76"/>
      <c r="E96" s="76"/>
      <c r="F96" s="76"/>
      <c r="G96" s="76"/>
      <c r="H96" s="312">
        <f t="shared" si="4"/>
        <v>0</v>
      </c>
      <c r="I96" s="231"/>
    </row>
    <row r="97" spans="1:9" s="195" customFormat="1" ht="13.5" customHeight="1" x14ac:dyDescent="0.2">
      <c r="A97" s="50">
        <v>14</v>
      </c>
      <c r="B97" s="232" t="s">
        <v>312</v>
      </c>
      <c r="C97" s="312">
        <f>PAYMENTS!I92</f>
        <v>0</v>
      </c>
      <c r="D97" s="76"/>
      <c r="E97" s="76"/>
      <c r="F97" s="76"/>
      <c r="G97" s="76"/>
      <c r="H97" s="312">
        <f t="shared" si="4"/>
        <v>0</v>
      </c>
      <c r="I97" s="231"/>
    </row>
    <row r="98" spans="1:9" s="195" customFormat="1" ht="13.5" customHeight="1" x14ac:dyDescent="0.2">
      <c r="A98" s="50">
        <v>15</v>
      </c>
      <c r="B98" s="196" t="s">
        <v>682</v>
      </c>
      <c r="C98" s="312">
        <f>PAYMENTS!I93</f>
        <v>0</v>
      </c>
      <c r="D98" s="76"/>
      <c r="E98" s="76"/>
      <c r="F98" s="76"/>
      <c r="G98" s="76"/>
      <c r="H98" s="312">
        <f t="shared" si="4"/>
        <v>0</v>
      </c>
      <c r="I98" s="231"/>
    </row>
    <row r="99" spans="1:9" s="195" customFormat="1" ht="13.5" customHeight="1" x14ac:dyDescent="0.2">
      <c r="A99" s="241"/>
      <c r="B99" s="312" t="s">
        <v>232</v>
      </c>
      <c r="C99" s="211">
        <f t="shared" ref="C99:H99" si="5">SUM(C84:C98)</f>
        <v>0</v>
      </c>
      <c r="D99" s="211">
        <f t="shared" si="5"/>
        <v>0</v>
      </c>
      <c r="E99" s="211">
        <f t="shared" si="5"/>
        <v>0</v>
      </c>
      <c r="F99" s="211">
        <f t="shared" si="5"/>
        <v>0</v>
      </c>
      <c r="G99" s="211">
        <f t="shared" si="5"/>
        <v>0</v>
      </c>
      <c r="H99" s="211">
        <f t="shared" si="5"/>
        <v>0</v>
      </c>
      <c r="I99" s="231"/>
    </row>
    <row r="100" spans="1:9" s="195" customFormat="1" ht="13.5" customHeight="1" x14ac:dyDescent="0.2">
      <c r="A100" s="228" t="s">
        <v>17</v>
      </c>
      <c r="B100" s="224" t="s">
        <v>243</v>
      </c>
      <c r="C100" s="241"/>
      <c r="D100" s="241"/>
      <c r="E100" s="241"/>
      <c r="F100" s="241"/>
      <c r="G100" s="241"/>
      <c r="H100" s="241"/>
      <c r="I100" s="231"/>
    </row>
    <row r="101" spans="1:9" s="195" customFormat="1" ht="13.5" customHeight="1" x14ac:dyDescent="0.2">
      <c r="A101" s="50">
        <v>1</v>
      </c>
      <c r="B101" s="55" t="s">
        <v>84</v>
      </c>
      <c r="C101" s="312">
        <f>PAYMENTS!I96</f>
        <v>0</v>
      </c>
      <c r="D101" s="76"/>
      <c r="E101" s="76"/>
      <c r="F101" s="76"/>
      <c r="G101" s="76"/>
      <c r="H101" s="312">
        <f t="shared" ref="H101:H107" si="6">C101-D101+E101+F101-G101</f>
        <v>0</v>
      </c>
      <c r="I101" s="231"/>
    </row>
    <row r="102" spans="1:9" s="195" customFormat="1" ht="13.5" customHeight="1" x14ac:dyDescent="0.2">
      <c r="A102" s="50">
        <v>2</v>
      </c>
      <c r="B102" s="55" t="s">
        <v>85</v>
      </c>
      <c r="C102" s="312">
        <f>PAYMENTS!I97</f>
        <v>0</v>
      </c>
      <c r="D102" s="76"/>
      <c r="E102" s="76"/>
      <c r="F102" s="76"/>
      <c r="G102" s="76"/>
      <c r="H102" s="312">
        <f t="shared" si="6"/>
        <v>0</v>
      </c>
      <c r="I102" s="231"/>
    </row>
    <row r="103" spans="1:9" s="195" customFormat="1" ht="13.5" customHeight="1" x14ac:dyDescent="0.2">
      <c r="A103" s="50">
        <v>3</v>
      </c>
      <c r="B103" s="55" t="s">
        <v>444</v>
      </c>
      <c r="C103" s="312">
        <f>PAYMENTS!I98</f>
        <v>0</v>
      </c>
      <c r="D103" s="76"/>
      <c r="E103" s="76"/>
      <c r="F103" s="76"/>
      <c r="G103" s="76"/>
      <c r="H103" s="312">
        <f t="shared" si="6"/>
        <v>0</v>
      </c>
      <c r="I103" s="231"/>
    </row>
    <row r="104" spans="1:9" s="195" customFormat="1" ht="13.5" customHeight="1" x14ac:dyDescent="0.2">
      <c r="A104" s="50">
        <v>4</v>
      </c>
      <c r="B104" s="55" t="s">
        <v>86</v>
      </c>
      <c r="C104" s="312">
        <f>PAYMENTS!I99</f>
        <v>0</v>
      </c>
      <c r="D104" s="76"/>
      <c r="E104" s="76"/>
      <c r="F104" s="76"/>
      <c r="G104" s="76"/>
      <c r="H104" s="312">
        <f t="shared" si="6"/>
        <v>0</v>
      </c>
      <c r="I104" s="231"/>
    </row>
    <row r="105" spans="1:9" s="195" customFormat="1" ht="13.5" customHeight="1" x14ac:dyDescent="0.2">
      <c r="A105" s="50">
        <v>5</v>
      </c>
      <c r="B105" s="55" t="s">
        <v>87</v>
      </c>
      <c r="C105" s="312">
        <f>PAYMENTS!I100</f>
        <v>0</v>
      </c>
      <c r="D105" s="76"/>
      <c r="E105" s="76"/>
      <c r="F105" s="76"/>
      <c r="G105" s="76"/>
      <c r="H105" s="312">
        <f t="shared" si="6"/>
        <v>0</v>
      </c>
      <c r="I105" s="231"/>
    </row>
    <row r="106" spans="1:9" s="195" customFormat="1" ht="13.5" customHeight="1" x14ac:dyDescent="0.2">
      <c r="A106" s="50">
        <v>6</v>
      </c>
      <c r="B106" s="55" t="s">
        <v>88</v>
      </c>
      <c r="C106" s="312">
        <f>PAYMENTS!I101</f>
        <v>0</v>
      </c>
      <c r="D106" s="76"/>
      <c r="E106" s="76"/>
      <c r="F106" s="76"/>
      <c r="G106" s="76"/>
      <c r="H106" s="312">
        <f t="shared" si="6"/>
        <v>0</v>
      </c>
      <c r="I106" s="231"/>
    </row>
    <row r="107" spans="1:9" s="195" customFormat="1" ht="13.5" customHeight="1" x14ac:dyDescent="0.2">
      <c r="A107" s="50">
        <v>7</v>
      </c>
      <c r="B107" s="196" t="s">
        <v>453</v>
      </c>
      <c r="C107" s="312">
        <f>PAYMENTS!I102</f>
        <v>0</v>
      </c>
      <c r="D107" s="76"/>
      <c r="E107" s="76"/>
      <c r="F107" s="76"/>
      <c r="G107" s="76"/>
      <c r="H107" s="312">
        <f t="shared" si="6"/>
        <v>0</v>
      </c>
      <c r="I107" s="231"/>
    </row>
    <row r="108" spans="1:9" s="195" customFormat="1" ht="13.5" customHeight="1" x14ac:dyDescent="0.2">
      <c r="A108" s="241"/>
      <c r="B108" s="312" t="s">
        <v>232</v>
      </c>
      <c r="C108" s="211">
        <f t="shared" ref="C108:H108" si="7">SUM(C101:C107)</f>
        <v>0</v>
      </c>
      <c r="D108" s="211">
        <f t="shared" si="7"/>
        <v>0</v>
      </c>
      <c r="E108" s="211">
        <f t="shared" si="7"/>
        <v>0</v>
      </c>
      <c r="F108" s="211">
        <f t="shared" si="7"/>
        <v>0</v>
      </c>
      <c r="G108" s="211">
        <f t="shared" si="7"/>
        <v>0</v>
      </c>
      <c r="H108" s="211">
        <f t="shared" si="7"/>
        <v>0</v>
      </c>
      <c r="I108" s="231"/>
    </row>
    <row r="109" spans="1:9" s="195" customFormat="1" ht="13.5" customHeight="1" x14ac:dyDescent="0.2">
      <c r="A109" s="228" t="s">
        <v>21</v>
      </c>
      <c r="B109" s="224" t="s">
        <v>180</v>
      </c>
      <c r="C109" s="241"/>
      <c r="D109" s="241"/>
      <c r="E109" s="241"/>
      <c r="F109" s="241"/>
      <c r="G109" s="241"/>
      <c r="H109" s="241"/>
      <c r="I109" s="231"/>
    </row>
    <row r="110" spans="1:9" s="195" customFormat="1" ht="13.5" customHeight="1" x14ac:dyDescent="0.2">
      <c r="A110" s="50">
        <v>1</v>
      </c>
      <c r="B110" s="55" t="s">
        <v>90</v>
      </c>
      <c r="C110" s="312">
        <f>PAYMENTS!I105</f>
        <v>0</v>
      </c>
      <c r="D110" s="76"/>
      <c r="E110" s="76"/>
      <c r="F110" s="76"/>
      <c r="G110" s="76"/>
      <c r="H110" s="312">
        <f t="shared" ref="H110:H122" si="8">C110-D110+E110+F110-G110</f>
        <v>0</v>
      </c>
      <c r="I110" s="231"/>
    </row>
    <row r="111" spans="1:9" s="195" customFormat="1" ht="13.5" customHeight="1" x14ac:dyDescent="0.2">
      <c r="A111" s="50">
        <v>2</v>
      </c>
      <c r="B111" s="55" t="s">
        <v>91</v>
      </c>
      <c r="C111" s="312">
        <f>PAYMENTS!I106</f>
        <v>0</v>
      </c>
      <c r="D111" s="76"/>
      <c r="E111" s="76"/>
      <c r="F111" s="76"/>
      <c r="G111" s="76"/>
      <c r="H111" s="312">
        <f t="shared" si="8"/>
        <v>0</v>
      </c>
      <c r="I111" s="231"/>
    </row>
    <row r="112" spans="1:9" s="195" customFormat="1" ht="13.5" customHeight="1" x14ac:dyDescent="0.2">
      <c r="A112" s="50">
        <v>3</v>
      </c>
      <c r="B112" s="55" t="s">
        <v>92</v>
      </c>
      <c r="C112" s="312">
        <f>PAYMENTS!I107</f>
        <v>0</v>
      </c>
      <c r="D112" s="76"/>
      <c r="E112" s="76"/>
      <c r="F112" s="76"/>
      <c r="G112" s="76"/>
      <c r="H112" s="312">
        <f t="shared" si="8"/>
        <v>0</v>
      </c>
      <c r="I112" s="231"/>
    </row>
    <row r="113" spans="1:9" s="195" customFormat="1" ht="13.5" customHeight="1" x14ac:dyDescent="0.2">
      <c r="A113" s="50">
        <v>4</v>
      </c>
      <c r="B113" s="55" t="s">
        <v>93</v>
      </c>
      <c r="C113" s="312">
        <f>PAYMENTS!I108</f>
        <v>0</v>
      </c>
      <c r="D113" s="76"/>
      <c r="E113" s="76"/>
      <c r="F113" s="76"/>
      <c r="G113" s="76"/>
      <c r="H113" s="312">
        <f t="shared" si="8"/>
        <v>0</v>
      </c>
      <c r="I113" s="231"/>
    </row>
    <row r="114" spans="1:9" s="195" customFormat="1" ht="13.5" customHeight="1" x14ac:dyDescent="0.2">
      <c r="A114" s="50">
        <v>5</v>
      </c>
      <c r="B114" s="55" t="s">
        <v>94</v>
      </c>
      <c r="C114" s="312">
        <f>PAYMENTS!I109</f>
        <v>0</v>
      </c>
      <c r="D114" s="76"/>
      <c r="E114" s="76"/>
      <c r="F114" s="76"/>
      <c r="G114" s="76"/>
      <c r="H114" s="312">
        <f t="shared" si="8"/>
        <v>0</v>
      </c>
      <c r="I114" s="231"/>
    </row>
    <row r="115" spans="1:9" s="195" customFormat="1" ht="13.5" customHeight="1" x14ac:dyDescent="0.2">
      <c r="A115" s="50">
        <v>6</v>
      </c>
      <c r="B115" s="55" t="s">
        <v>95</v>
      </c>
      <c r="C115" s="312">
        <f>PAYMENTS!I110</f>
        <v>0</v>
      </c>
      <c r="D115" s="76"/>
      <c r="E115" s="76"/>
      <c r="F115" s="76"/>
      <c r="G115" s="76"/>
      <c r="H115" s="312">
        <f t="shared" si="8"/>
        <v>0</v>
      </c>
      <c r="I115" s="231"/>
    </row>
    <row r="116" spans="1:9" s="195" customFormat="1" ht="13.5" customHeight="1" x14ac:dyDescent="0.2">
      <c r="A116" s="50">
        <v>7</v>
      </c>
      <c r="B116" s="55" t="s">
        <v>96</v>
      </c>
      <c r="C116" s="312">
        <f>PAYMENTS!I111</f>
        <v>0</v>
      </c>
      <c r="D116" s="76"/>
      <c r="E116" s="76"/>
      <c r="F116" s="76"/>
      <c r="G116" s="76"/>
      <c r="H116" s="312">
        <f t="shared" si="8"/>
        <v>0</v>
      </c>
      <c r="I116" s="231"/>
    </row>
    <row r="117" spans="1:9" s="195" customFormat="1" ht="13.5" customHeight="1" x14ac:dyDescent="0.2">
      <c r="A117" s="50">
        <v>8</v>
      </c>
      <c r="B117" s="55" t="s">
        <v>727</v>
      </c>
      <c r="C117" s="312">
        <f>PAYMENTS!I112</f>
        <v>0</v>
      </c>
      <c r="D117" s="76"/>
      <c r="E117" s="76"/>
      <c r="F117" s="76"/>
      <c r="G117" s="76"/>
      <c r="H117" s="312">
        <f t="shared" si="8"/>
        <v>0</v>
      </c>
      <c r="I117" s="231"/>
    </row>
    <row r="118" spans="1:9" s="195" customFormat="1" ht="13.5" customHeight="1" x14ac:dyDescent="0.2">
      <c r="A118" s="50">
        <v>9</v>
      </c>
      <c r="B118" s="55" t="s">
        <v>97</v>
      </c>
      <c r="C118" s="312">
        <f>PAYMENTS!I113</f>
        <v>0</v>
      </c>
      <c r="D118" s="76"/>
      <c r="E118" s="76"/>
      <c r="F118" s="76"/>
      <c r="G118" s="76"/>
      <c r="H118" s="312">
        <f t="shared" si="8"/>
        <v>0</v>
      </c>
      <c r="I118" s="231"/>
    </row>
    <row r="119" spans="1:9" s="195" customFormat="1" ht="13.5" customHeight="1" x14ac:dyDescent="0.2">
      <c r="A119" s="50">
        <v>10</v>
      </c>
      <c r="B119" s="55" t="s">
        <v>87</v>
      </c>
      <c r="C119" s="312">
        <f>PAYMENTS!I114</f>
        <v>0</v>
      </c>
      <c r="D119" s="76"/>
      <c r="E119" s="76"/>
      <c r="F119" s="76"/>
      <c r="G119" s="76"/>
      <c r="H119" s="312">
        <f t="shared" si="8"/>
        <v>0</v>
      </c>
      <c r="I119" s="231"/>
    </row>
    <row r="120" spans="1:9" s="195" customFormat="1" ht="13.5" customHeight="1" x14ac:dyDescent="0.2">
      <c r="A120" s="50">
        <v>11</v>
      </c>
      <c r="B120" s="55" t="s">
        <v>88</v>
      </c>
      <c r="C120" s="312">
        <f>PAYMENTS!I115</f>
        <v>0</v>
      </c>
      <c r="D120" s="76"/>
      <c r="E120" s="76"/>
      <c r="F120" s="76"/>
      <c r="G120" s="76"/>
      <c r="H120" s="312">
        <f t="shared" si="8"/>
        <v>0</v>
      </c>
      <c r="I120" s="231"/>
    </row>
    <row r="121" spans="1:9" s="195" customFormat="1" ht="13.5" customHeight="1" x14ac:dyDescent="0.2">
      <c r="A121" s="50">
        <v>12</v>
      </c>
      <c r="B121" s="55" t="s">
        <v>98</v>
      </c>
      <c r="C121" s="312">
        <f>PAYMENTS!I116</f>
        <v>0</v>
      </c>
      <c r="D121" s="76"/>
      <c r="E121" s="76"/>
      <c r="F121" s="76"/>
      <c r="G121" s="76"/>
      <c r="H121" s="312">
        <f t="shared" si="8"/>
        <v>0</v>
      </c>
      <c r="I121" s="231"/>
    </row>
    <row r="122" spans="1:9" s="195" customFormat="1" ht="13.5" customHeight="1" x14ac:dyDescent="0.2">
      <c r="A122" s="50">
        <v>13</v>
      </c>
      <c r="B122" s="55" t="s">
        <v>99</v>
      </c>
      <c r="C122" s="312">
        <f>PAYMENTS!I117</f>
        <v>0</v>
      </c>
      <c r="D122" s="76"/>
      <c r="E122" s="76"/>
      <c r="F122" s="76"/>
      <c r="G122" s="76"/>
      <c r="H122" s="312">
        <f t="shared" si="8"/>
        <v>0</v>
      </c>
      <c r="I122" s="231"/>
    </row>
    <row r="123" spans="1:9" s="195" customFormat="1" ht="13.5" customHeight="1" x14ac:dyDescent="0.2">
      <c r="A123" s="241"/>
      <c r="B123" s="312" t="s">
        <v>232</v>
      </c>
      <c r="C123" s="211">
        <f t="shared" ref="C123:H123" si="9">SUM(C110:C122)</f>
        <v>0</v>
      </c>
      <c r="D123" s="211">
        <f t="shared" si="9"/>
        <v>0</v>
      </c>
      <c r="E123" s="211">
        <f t="shared" si="9"/>
        <v>0</v>
      </c>
      <c r="F123" s="211">
        <f t="shared" si="9"/>
        <v>0</v>
      </c>
      <c r="G123" s="211">
        <f t="shared" si="9"/>
        <v>0</v>
      </c>
      <c r="H123" s="211">
        <f t="shared" si="9"/>
        <v>0</v>
      </c>
      <c r="I123" s="231"/>
    </row>
    <row r="124" spans="1:9" ht="28.5" customHeight="1" x14ac:dyDescent="0.25">
      <c r="A124" s="250"/>
      <c r="B124" s="313" t="s">
        <v>0</v>
      </c>
      <c r="C124" s="313">
        <f t="shared" ref="C124:H124" si="10">C46+C82+C99+C108+C123</f>
        <v>0</v>
      </c>
      <c r="D124" s="313">
        <f t="shared" si="10"/>
        <v>0</v>
      </c>
      <c r="E124" s="313">
        <f t="shared" si="10"/>
        <v>0</v>
      </c>
      <c r="F124" s="313">
        <f t="shared" si="10"/>
        <v>0</v>
      </c>
      <c r="G124" s="313">
        <f t="shared" si="10"/>
        <v>0</v>
      </c>
      <c r="H124" s="313">
        <f t="shared" si="10"/>
        <v>0</v>
      </c>
    </row>
  </sheetData>
  <sheetProtection algorithmName="SHA-512" hashValue="WR8Q4hoRnUy0kPu5vXTmjEelPFoeoVXW3QMNz6IOYg7ZLyB2I7Al4m4bJTCtlzfNYjcRPnA6dwLdsMbPL1O5CQ==" saltValue="03VCFRrPmtbeccTP9J+yYA==" spinCount="100000" sheet="1" formatColumns="0" formatRows="0"/>
  <mergeCells count="9">
    <mergeCell ref="A1:H1"/>
    <mergeCell ref="D3:G3"/>
    <mergeCell ref="A5:H5"/>
    <mergeCell ref="A7:A10"/>
    <mergeCell ref="B7:B10"/>
    <mergeCell ref="C7:C9"/>
    <mergeCell ref="D7:E8"/>
    <mergeCell ref="F7:G8"/>
    <mergeCell ref="H7:H9"/>
  </mergeCells>
  <printOptions horizontalCentered="1" verticalCentered="1" gridLines="1"/>
  <pageMargins left="0.70866141732283472" right="0.23622047244094491" top="0.35433070866141736" bottom="0.31496062992125984" header="0.23622047244094491" footer="0.19685039370078741"/>
  <pageSetup paperSize="9" scale="75" firstPageNumber="6" orientation="landscape" blackAndWhite="1" useFirstPageNumber="1" r:id="rId1"/>
  <rowBreaks count="2" manualBreakCount="2">
    <brk id="46" max="7" man="1"/>
    <brk id="8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29"/>
  <sheetViews>
    <sheetView view="pageBreakPreview" topLeftCell="A7" zoomScaleSheetLayoutView="100" workbookViewId="0">
      <selection activeCell="D11" sqref="D11"/>
    </sheetView>
  </sheetViews>
  <sheetFormatPr defaultRowHeight="11.25" x14ac:dyDescent="0.2"/>
  <cols>
    <col min="1" max="1" width="9.140625" style="5"/>
    <col min="2" max="2" width="53.42578125" style="5" customWidth="1"/>
    <col min="3" max="4" width="19" style="5" customWidth="1"/>
    <col min="5" max="5" width="7.140625" style="5" customWidth="1"/>
    <col min="6" max="6" width="18.28515625" style="5" customWidth="1"/>
    <col min="7" max="7" width="17.85546875" style="5" customWidth="1"/>
    <col min="8" max="8" width="12.7109375" style="5" customWidth="1"/>
    <col min="9" max="9" width="11.7109375" style="5" bestFit="1" customWidth="1"/>
    <col min="10" max="16384" width="9.140625" style="5"/>
  </cols>
  <sheetData>
    <row r="1" spans="1:7" s="34" customFormat="1" ht="24.75" customHeight="1" x14ac:dyDescent="0.3">
      <c r="A1" s="856" t="str">
        <f>COVER!A1</f>
        <v>Kendriya Vidyalaya  GANGTOK</v>
      </c>
      <c r="B1" s="856"/>
      <c r="C1" s="856"/>
      <c r="D1" s="856"/>
    </row>
    <row r="2" spans="1:7" ht="24.75" customHeight="1" x14ac:dyDescent="0.35">
      <c r="A2" s="857" t="s">
        <v>835</v>
      </c>
      <c r="B2" s="857"/>
      <c r="C2" s="857"/>
      <c r="D2" s="857"/>
    </row>
    <row r="3" spans="1:7" ht="17.25" customHeight="1" x14ac:dyDescent="0.2">
      <c r="A3" s="858" t="s">
        <v>152</v>
      </c>
      <c r="B3" s="858" t="s">
        <v>202</v>
      </c>
      <c r="C3" s="43" t="s">
        <v>123</v>
      </c>
      <c r="D3" s="43" t="s">
        <v>124</v>
      </c>
    </row>
    <row r="4" spans="1:7" ht="17.25" customHeight="1" x14ac:dyDescent="0.2">
      <c r="A4" s="858"/>
      <c r="B4" s="858"/>
      <c r="C4" s="43" t="s">
        <v>684</v>
      </c>
      <c r="D4" s="43"/>
    </row>
    <row r="5" spans="1:7" ht="36" customHeight="1" x14ac:dyDescent="0.2">
      <c r="A5" s="253">
        <v>1</v>
      </c>
      <c r="B5" s="254" t="s">
        <v>303</v>
      </c>
      <c r="C5" s="255">
        <f>ROUND(D15,0)</f>
        <v>8451734</v>
      </c>
      <c r="D5" s="376">
        <v>8833232</v>
      </c>
      <c r="E5" s="256"/>
      <c r="F5" s="225" t="s">
        <v>553</v>
      </c>
      <c r="G5" s="225" t="s">
        <v>573</v>
      </c>
    </row>
    <row r="6" spans="1:7" ht="36" customHeight="1" x14ac:dyDescent="0.2">
      <c r="A6" s="253">
        <v>2</v>
      </c>
      <c r="B6" s="257" t="s">
        <v>346</v>
      </c>
      <c r="C6" s="255">
        <f>'ANNEXURE S-10'!I11</f>
        <v>0</v>
      </c>
      <c r="D6" s="376">
        <v>50661</v>
      </c>
      <c r="E6" s="256"/>
      <c r="F6" s="225" t="s">
        <v>552</v>
      </c>
      <c r="G6" s="225" t="s">
        <v>574</v>
      </c>
    </row>
    <row r="7" spans="1:7" ht="36" customHeight="1" x14ac:dyDescent="0.2">
      <c r="A7" s="253">
        <v>3</v>
      </c>
      <c r="B7" s="257" t="s">
        <v>485</v>
      </c>
      <c r="C7" s="255">
        <f>'S4-B'!D23</f>
        <v>241103</v>
      </c>
      <c r="D7" s="376">
        <v>298221</v>
      </c>
      <c r="E7" s="256"/>
      <c r="F7" s="225" t="s">
        <v>554</v>
      </c>
      <c r="G7" s="225" t="s">
        <v>575</v>
      </c>
    </row>
    <row r="8" spans="1:7" ht="36" customHeight="1" x14ac:dyDescent="0.2">
      <c r="A8" s="253">
        <v>4</v>
      </c>
      <c r="B8" s="257" t="s">
        <v>486</v>
      </c>
      <c r="C8" s="255"/>
      <c r="D8" s="376">
        <v>0</v>
      </c>
      <c r="E8" s="256"/>
      <c r="F8" s="225" t="s">
        <v>555</v>
      </c>
      <c r="G8" s="225" t="s">
        <v>576</v>
      </c>
    </row>
    <row r="9" spans="1:7" ht="36" customHeight="1" x14ac:dyDescent="0.2">
      <c r="A9" s="253">
        <v>5</v>
      </c>
      <c r="B9" s="257" t="s">
        <v>347</v>
      </c>
      <c r="C9" s="255">
        <f>+'S4-B'!G23+'S4-E'!G23</f>
        <v>0</v>
      </c>
      <c r="D9" s="376">
        <v>0</v>
      </c>
      <c r="E9" s="256"/>
      <c r="F9" s="225" t="s">
        <v>556</v>
      </c>
      <c r="G9" s="225" t="s">
        <v>577</v>
      </c>
    </row>
    <row r="10" spans="1:7" ht="34.5" customHeight="1" x14ac:dyDescent="0.2">
      <c r="A10" s="253">
        <v>6</v>
      </c>
      <c r="B10" s="257" t="s">
        <v>420</v>
      </c>
      <c r="C10" s="702">
        <f>IF((SUM('S3-SF'!E8:E11)+SUM('S3-SF'!E13:E25))&gt;0, -(SUM('S3-SF'!E8:E11)+SUM('S3-SF'!E13:E25)),0)+SUM('S8-SF'!E10:E20)+SUM('S8-SF'!E24:E30)</f>
        <v>0</v>
      </c>
      <c r="D10" s="376">
        <v>0</v>
      </c>
      <c r="E10" s="256"/>
      <c r="F10" s="225" t="s">
        <v>572</v>
      </c>
      <c r="G10" s="225" t="s">
        <v>578</v>
      </c>
    </row>
    <row r="11" spans="1:7" ht="34.5" customHeight="1" x14ac:dyDescent="0.2">
      <c r="A11" s="253">
        <v>7</v>
      </c>
      <c r="B11" s="258" t="s">
        <v>349</v>
      </c>
      <c r="C11" s="255">
        <f>'I&amp;E'!D26</f>
        <v>-1289237.1999999993</v>
      </c>
      <c r="D11" s="376">
        <v>-730380</v>
      </c>
      <c r="E11" s="256"/>
      <c r="F11" s="225" t="s">
        <v>557</v>
      </c>
      <c r="G11" s="225" t="s">
        <v>579</v>
      </c>
    </row>
    <row r="12" spans="1:7" ht="34.5" customHeight="1" x14ac:dyDescent="0.2">
      <c r="A12" s="253">
        <v>8</v>
      </c>
      <c r="B12" s="254" t="s">
        <v>232</v>
      </c>
      <c r="C12" s="255">
        <f>SUM(C5:C11)</f>
        <v>7403599.8000000007</v>
      </c>
      <c r="D12" s="255">
        <f>SUM(D5:D11)</f>
        <v>8451734</v>
      </c>
      <c r="E12" s="256"/>
      <c r="F12" s="225" t="s">
        <v>558</v>
      </c>
      <c r="G12" s="225" t="s">
        <v>580</v>
      </c>
    </row>
    <row r="13" spans="1:7" ht="34.5" customHeight="1" x14ac:dyDescent="0.2">
      <c r="A13" s="253">
        <v>9</v>
      </c>
      <c r="B13" s="257" t="s">
        <v>348</v>
      </c>
      <c r="C13" s="260"/>
      <c r="D13" s="376"/>
      <c r="E13" s="256"/>
      <c r="F13" s="225" t="s">
        <v>559</v>
      </c>
      <c r="G13" s="225" t="s">
        <v>581</v>
      </c>
    </row>
    <row r="14" spans="1:7" ht="34.5" customHeight="1" x14ac:dyDescent="0.2">
      <c r="A14" s="253">
        <v>10</v>
      </c>
      <c r="B14" s="257" t="s">
        <v>421</v>
      </c>
      <c r="C14" s="260"/>
      <c r="D14" s="376"/>
      <c r="E14" s="256"/>
      <c r="F14" s="225" t="s">
        <v>560</v>
      </c>
      <c r="G14" s="225" t="s">
        <v>582</v>
      </c>
    </row>
    <row r="15" spans="1:7" ht="29.25" customHeight="1" x14ac:dyDescent="0.2">
      <c r="A15" s="39"/>
      <c r="B15" s="259" t="s">
        <v>282</v>
      </c>
      <c r="C15" s="259">
        <f>C12+C13+C14</f>
        <v>7403599.8000000007</v>
      </c>
      <c r="D15" s="259">
        <f>D12+D13+D14</f>
        <v>8451734</v>
      </c>
      <c r="E15" s="256"/>
      <c r="F15" s="225" t="s">
        <v>561</v>
      </c>
      <c r="G15" s="225" t="s">
        <v>583</v>
      </c>
    </row>
    <row r="16" spans="1:7" s="26" customFormat="1" ht="41.25" customHeight="1" x14ac:dyDescent="0.25">
      <c r="A16" s="748" t="s">
        <v>840</v>
      </c>
      <c r="B16" s="749"/>
      <c r="C16" s="749"/>
      <c r="D16" s="750"/>
      <c r="E16" s="21"/>
      <c r="F16" s="225" t="s">
        <v>562</v>
      </c>
      <c r="G16" s="225" t="s">
        <v>584</v>
      </c>
    </row>
    <row r="17" spans="6:7" ht="12.75" x14ac:dyDescent="0.2">
      <c r="F17" s="225" t="s">
        <v>565</v>
      </c>
      <c r="G17" s="225" t="s">
        <v>585</v>
      </c>
    </row>
    <row r="18" spans="6:7" ht="12.75" x14ac:dyDescent="0.2">
      <c r="F18" s="225" t="s">
        <v>563</v>
      </c>
      <c r="G18" s="225" t="s">
        <v>586</v>
      </c>
    </row>
    <row r="19" spans="6:7" ht="12.75" x14ac:dyDescent="0.2">
      <c r="F19" s="225" t="s">
        <v>564</v>
      </c>
      <c r="G19" s="225" t="s">
        <v>587</v>
      </c>
    </row>
    <row r="20" spans="6:7" ht="12.75" x14ac:dyDescent="0.2">
      <c r="F20" s="225" t="s">
        <v>566</v>
      </c>
      <c r="G20" s="225" t="s">
        <v>588</v>
      </c>
    </row>
    <row r="21" spans="6:7" ht="12.75" x14ac:dyDescent="0.2">
      <c r="F21" s="225" t="s">
        <v>567</v>
      </c>
      <c r="G21" s="225" t="s">
        <v>589</v>
      </c>
    </row>
    <row r="22" spans="6:7" ht="12.75" x14ac:dyDescent="0.2">
      <c r="F22" s="225" t="s">
        <v>568</v>
      </c>
      <c r="G22" s="225" t="s">
        <v>590</v>
      </c>
    </row>
    <row r="23" spans="6:7" ht="12.75" x14ac:dyDescent="0.2">
      <c r="F23" s="225" t="s">
        <v>570</v>
      </c>
      <c r="G23" s="225" t="s">
        <v>591</v>
      </c>
    </row>
    <row r="24" spans="6:7" ht="12.75" x14ac:dyDescent="0.2">
      <c r="F24" s="225" t="s">
        <v>569</v>
      </c>
      <c r="G24" s="225" t="s">
        <v>592</v>
      </c>
    </row>
    <row r="25" spans="6:7" ht="12.75" x14ac:dyDescent="0.2">
      <c r="F25" s="225" t="s">
        <v>571</v>
      </c>
      <c r="G25" s="225" t="s">
        <v>593</v>
      </c>
    </row>
    <row r="26" spans="6:7" ht="12.75" x14ac:dyDescent="0.2">
      <c r="F26" s="109"/>
      <c r="G26" s="225" t="s">
        <v>594</v>
      </c>
    </row>
    <row r="27" spans="6:7" ht="12.75" x14ac:dyDescent="0.2">
      <c r="F27" s="109"/>
      <c r="G27" s="225" t="s">
        <v>595</v>
      </c>
    </row>
    <row r="28" spans="6:7" ht="12.75" x14ac:dyDescent="0.2">
      <c r="G28" s="225" t="s">
        <v>596</v>
      </c>
    </row>
    <row r="29" spans="6:7" ht="12.75" x14ac:dyDescent="0.2">
      <c r="G29" s="225" t="s">
        <v>597</v>
      </c>
    </row>
  </sheetData>
  <sheetProtection algorithmName="SHA-512" hashValue="bo1p+3FfJFfkI1tT/EOlqPweELCh06a1n1T+WTqqyT7de9O77rULyINdB+CG6K5pgW6ToIk+bKWeatx243wMkA==" saltValue="AThnzkFLhUPnnQQq3SflCw==" spinCount="100000" sheet="1" formatColumns="0" formatRows="0"/>
  <mergeCells count="5">
    <mergeCell ref="A16:D16"/>
    <mergeCell ref="A1:D1"/>
    <mergeCell ref="A2:D2"/>
    <mergeCell ref="A3:A4"/>
    <mergeCell ref="B3:B4"/>
  </mergeCells>
  <hyperlinks>
    <hyperlink ref="F5" location="BS!Print_Area" display="Balance Sheet"/>
    <hyperlink ref="F6" location="RECEIPTS!Print_Titles" display="Receipt"/>
    <hyperlink ref="F7" location="PAYMENTS!Print_Titles" display="Payment"/>
    <hyperlink ref="F8" location="'ANNE-REC-SF-PROV '!Print_Area" display="SF-Rec-Prov-Annex"/>
    <hyperlink ref="F9" location="'ANNE-REC-VVN-PROV'!Print_Area" display="VVN-Rec-Prov-Annex"/>
    <hyperlink ref="F10" location="'ANNE-PAYM-PROJCTSF-PROV'!Print_Area" display="Project-Rec-Prov-Annex"/>
    <hyperlink ref="F11" location="'ANNE-PAYM-SF-PROV'!Print_Area" display="SF-Paym-Prov-Annex"/>
    <hyperlink ref="F12" location="'ANNE-PAYM-VVN-PROV'!Print_Area" display="VVN-Paym-Prov-Annex"/>
    <hyperlink ref="F13" location="'ANNE-PAYM-PLAN-PROV'!Print_Area" display="Plan-Paym-Prov-Annex"/>
    <hyperlink ref="F14" location="'I&amp;E'!Print_Area" display="Income &amp; Expenditure"/>
    <hyperlink ref="F15" location="'S-1'!Print_Area" display="Schedule-1"/>
    <hyperlink ref="F16" location="'S-2'!Print_Area" display="Schedule-2"/>
    <hyperlink ref="F17" location="'2A'!Print_Area" display="Schedule-2A"/>
    <hyperlink ref="F18" location="'S-3'!Print_Area" display="Schedule-3"/>
    <hyperlink ref="F19" location="'S- 3 A'!A1" display="Schedule-3A"/>
    <hyperlink ref="F20" location="'S-3B'!A1" display="Schedule-3B"/>
    <hyperlink ref="F21" location="'ANN-S3-SF Civil'!Print_Area" display="S3-Annex-SF"/>
    <hyperlink ref="F22" location="'ANN-S3-VVN-ALL'!Print_Area" display="S3-Annex-VVN"/>
    <hyperlink ref="F23" location="'ANN-S3-PROJCT-SF'!Print_Area" display="S3-Annex-Project"/>
    <hyperlink ref="F24" location="'ANN-S3-PLAN'!Print_Area" display="S3-Annex-Plan"/>
    <hyperlink ref="F25" location="'ANN-S3-SP.PLAN'!Print_Area" display="S3-Annex-Specific Plan"/>
    <hyperlink ref="G5" location="'S-4'!Print_Area" display="Schedule-4 (All)"/>
    <hyperlink ref="G6" location="'S-4 A'!A1" display="Sch-4A (SF)"/>
    <hyperlink ref="G7" location="'s4-B'!A1" display="Sch-4B (Plan)"/>
    <hyperlink ref="G8" location="'s 4 c '!A1" display="Sch-4C (Specific Plan)"/>
    <hyperlink ref="G9" location="'s 4 D'!A1" display="Sch-4D (VVN)"/>
    <hyperlink ref="G10" location="'s 4 E'!A1" display="Sch-4E (Project)"/>
    <hyperlink ref="G11" location="'S- 7'!A1" display="Schedule-7"/>
    <hyperlink ref="G12" location="'S  8'!Print_Area" display="Schedule-8"/>
    <hyperlink ref="G13" location="'ANNE-S8-SF Civil'!A1" display="S8-Annex-SF"/>
    <hyperlink ref="G14" location="'ANNE-S8-VVN All'!A1" display="S8-Annex-VVN"/>
    <hyperlink ref="G15" location="'ANNE-S8-ProjectSF'!A1" display="S8-Annex-Project"/>
    <hyperlink ref="G16" location="'ANNE-S8-PLAN'!A1" display="S8-Annex-Plan"/>
    <hyperlink ref="G17" location="'ANNE-S8-SP.PLAN'!A1" display="S8-Annex-Sp. Plan"/>
    <hyperlink ref="G18" location="'SCH-9 &amp; 10 '!Print_Area" display="S-9"/>
    <hyperlink ref="G19" location="'SCH-9 &amp; 10 '!Print_Area" display="S-10"/>
    <hyperlink ref="G20" location="'SCH 12 &amp;13 &amp; 14'!Print_Area" display="S-12"/>
    <hyperlink ref="G21" location="'SCH 12 &amp;13 &amp; 14'!Print_Area" display="S-13"/>
    <hyperlink ref="G22" location="'SCH 12 &amp;13 &amp; 14'!Print_Area" display="S-14"/>
    <hyperlink ref="G23" location="'SC-15'!Print_Area" display="S-15"/>
    <hyperlink ref="G24" location="'SCH- 16 &amp; 17'!Print_Area" display="S-16"/>
    <hyperlink ref="G25" location="'SCH- 16 &amp; 17'!Print_Area" display="S-17"/>
    <hyperlink ref="G26" location="'sch - 18 &amp;19 &amp; 22'!Print_Area" display="S-18"/>
    <hyperlink ref="G27" location="'sch - 18 &amp;19 &amp; 22'!Print_Area" display="S-19"/>
    <hyperlink ref="G28" location="'S-4'!Print_Area" display="S-4"/>
    <hyperlink ref="G29" location="'sch - 18 &amp;19 &amp; 22'!Print_Area" display="S-22"/>
  </hyperlinks>
  <printOptions horizontalCentered="1"/>
  <pageMargins left="1.4566929133858268" right="0.23622047244094491" top="0.35433070866141736" bottom="0.47244094488188981" header="0.23622047244094491" footer="0.31496062992125984"/>
  <pageSetup paperSize="9" firstPageNumber="6" orientation="landscape" blackAndWhite="1" useFirstPageNumber="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43"/>
  <sheetViews>
    <sheetView view="pageBreakPreview" zoomScale="85" zoomScaleNormal="85" zoomScaleSheetLayoutView="85" workbookViewId="0">
      <selection activeCell="D23" sqref="D23"/>
    </sheetView>
  </sheetViews>
  <sheetFormatPr defaultRowHeight="11.25" x14ac:dyDescent="0.2"/>
  <cols>
    <col min="1" max="1" width="8.7109375" style="5" customWidth="1"/>
    <col min="2" max="2" width="59.42578125" style="5" customWidth="1"/>
    <col min="3" max="3" width="17.42578125" style="5" customWidth="1"/>
    <col min="4" max="4" width="21.5703125" style="5" customWidth="1"/>
    <col min="5" max="5" width="16.140625" style="5" customWidth="1"/>
    <col min="6" max="7" width="16" style="5" customWidth="1"/>
    <col min="8" max="16384" width="9.140625" style="5"/>
  </cols>
  <sheetData>
    <row r="1" spans="1:7" s="34" customFormat="1" ht="16.5" customHeight="1" x14ac:dyDescent="0.3">
      <c r="A1" s="863" t="str">
        <f>COVER!A1</f>
        <v>Kendriya Vidyalaya  GANGTOK</v>
      </c>
      <c r="B1" s="863"/>
      <c r="C1" s="863"/>
      <c r="D1" s="863"/>
    </row>
    <row r="2" spans="1:7" ht="16.5" customHeight="1" x14ac:dyDescent="0.25">
      <c r="A2" s="864" t="s">
        <v>836</v>
      </c>
      <c r="B2" s="864"/>
      <c r="C2" s="864"/>
      <c r="D2" s="864"/>
      <c r="E2" s="12"/>
      <c r="F2" s="12"/>
      <c r="G2" s="12"/>
    </row>
    <row r="3" spans="1:7" ht="15" x14ac:dyDescent="0.2">
      <c r="A3" s="862" t="s">
        <v>152</v>
      </c>
      <c r="B3" s="862" t="s">
        <v>202</v>
      </c>
      <c r="C3" s="862" t="s">
        <v>2</v>
      </c>
      <c r="D3" s="862"/>
      <c r="E3" s="12"/>
      <c r="F3" s="12"/>
      <c r="G3" s="12"/>
    </row>
    <row r="4" spans="1:7" ht="15" x14ac:dyDescent="0.2">
      <c r="A4" s="862"/>
      <c r="B4" s="862"/>
      <c r="C4" s="295" t="s">
        <v>120</v>
      </c>
      <c r="D4" s="295" t="s">
        <v>121</v>
      </c>
      <c r="E4" s="12"/>
      <c r="F4" s="12"/>
      <c r="G4" s="12"/>
    </row>
    <row r="5" spans="1:7" ht="15" x14ac:dyDescent="0.2">
      <c r="A5" s="862"/>
      <c r="B5" s="862"/>
      <c r="C5" s="295"/>
      <c r="D5" s="295"/>
      <c r="E5" s="12"/>
      <c r="F5" s="12"/>
      <c r="G5" s="12"/>
    </row>
    <row r="6" spans="1:7" ht="15" customHeight="1" x14ac:dyDescent="0.25">
      <c r="A6" s="296" t="s">
        <v>3</v>
      </c>
      <c r="B6" s="297" t="s">
        <v>269</v>
      </c>
      <c r="C6" s="298">
        <f>ROUND(D34,0)</f>
        <v>2787754</v>
      </c>
      <c r="D6" s="299">
        <v>2112573</v>
      </c>
      <c r="E6" s="12"/>
      <c r="F6" s="225" t="s">
        <v>553</v>
      </c>
      <c r="G6" s="225" t="s">
        <v>573</v>
      </c>
    </row>
    <row r="7" spans="1:7" ht="15" customHeight="1" x14ac:dyDescent="0.25">
      <c r="A7" s="300" t="s">
        <v>4</v>
      </c>
      <c r="B7" s="297" t="s">
        <v>188</v>
      </c>
      <c r="C7" s="300"/>
      <c r="D7" s="299"/>
      <c r="E7" s="25"/>
      <c r="F7" s="225" t="s">
        <v>552</v>
      </c>
      <c r="G7" s="225" t="s">
        <v>574</v>
      </c>
    </row>
    <row r="8" spans="1:7" ht="15" customHeight="1" x14ac:dyDescent="0.25">
      <c r="A8" s="301">
        <v>1</v>
      </c>
      <c r="B8" s="302" t="s">
        <v>467</v>
      </c>
      <c r="C8" s="424"/>
      <c r="D8" s="299"/>
      <c r="E8" s="25"/>
      <c r="F8" s="225" t="s">
        <v>554</v>
      </c>
      <c r="G8" s="225" t="s">
        <v>575</v>
      </c>
    </row>
    <row r="9" spans="1:7" ht="15" customHeight="1" x14ac:dyDescent="0.25">
      <c r="A9" s="301">
        <v>2</v>
      </c>
      <c r="B9" s="302" t="s">
        <v>471</v>
      </c>
      <c r="C9" s="303">
        <f>SUM(RECEIPTS!D22:D28)</f>
        <v>434026</v>
      </c>
      <c r="D9" s="299"/>
      <c r="E9" s="7"/>
      <c r="F9" s="225" t="s">
        <v>555</v>
      </c>
      <c r="G9" s="225" t="s">
        <v>576</v>
      </c>
    </row>
    <row r="10" spans="1:7" ht="15" customHeight="1" x14ac:dyDescent="0.25">
      <c r="A10" s="301">
        <v>3</v>
      </c>
      <c r="B10" s="302" t="s">
        <v>620</v>
      </c>
      <c r="C10" s="303">
        <f>RECEIPTS!D30</f>
        <v>0</v>
      </c>
      <c r="D10" s="299"/>
      <c r="E10" s="7"/>
      <c r="F10" s="225" t="s">
        <v>556</v>
      </c>
      <c r="G10" s="225" t="s">
        <v>577</v>
      </c>
    </row>
    <row r="11" spans="1:7" ht="15" customHeight="1" x14ac:dyDescent="0.25">
      <c r="A11" s="301">
        <v>4</v>
      </c>
      <c r="B11" s="304" t="s">
        <v>460</v>
      </c>
      <c r="C11" s="303">
        <f>'R-VVN-Pro'!H16</f>
        <v>3161781</v>
      </c>
      <c r="D11" s="299">
        <v>3346950</v>
      </c>
      <c r="E11" s="25"/>
      <c r="F11" s="225" t="s">
        <v>572</v>
      </c>
      <c r="G11" s="225" t="s">
        <v>578</v>
      </c>
    </row>
    <row r="12" spans="1:7" ht="15" customHeight="1" x14ac:dyDescent="0.25">
      <c r="A12" s="301">
        <v>5</v>
      </c>
      <c r="B12" s="304" t="s">
        <v>172</v>
      </c>
      <c r="C12" s="303">
        <f>'R-VVN-Pro'!H23</f>
        <v>5850</v>
      </c>
      <c r="D12" s="299">
        <v>42288</v>
      </c>
      <c r="E12" s="25"/>
      <c r="F12" s="225" t="s">
        <v>557</v>
      </c>
      <c r="G12" s="225" t="s">
        <v>579</v>
      </c>
    </row>
    <row r="13" spans="1:7" ht="15" customHeight="1" x14ac:dyDescent="0.25">
      <c r="A13" s="301">
        <v>6</v>
      </c>
      <c r="B13" s="304" t="s">
        <v>461</v>
      </c>
      <c r="C13" s="303">
        <f>'R-VVN-Pro'!H27</f>
        <v>0</v>
      </c>
      <c r="D13" s="299">
        <v>0</v>
      </c>
      <c r="E13" s="25"/>
      <c r="F13" s="225" t="s">
        <v>558</v>
      </c>
      <c r="G13" s="225" t="s">
        <v>580</v>
      </c>
    </row>
    <row r="14" spans="1:7" ht="15" customHeight="1" x14ac:dyDescent="0.25">
      <c r="A14" s="301">
        <v>7</v>
      </c>
      <c r="B14" s="304" t="s">
        <v>462</v>
      </c>
      <c r="C14" s="303">
        <f>'R-VVN-Pro'!H32</f>
        <v>60774</v>
      </c>
      <c r="D14" s="299">
        <v>58609</v>
      </c>
      <c r="E14" s="25"/>
      <c r="F14" s="225" t="s">
        <v>559</v>
      </c>
      <c r="G14" s="225" t="s">
        <v>581</v>
      </c>
    </row>
    <row r="15" spans="1:7" ht="15" customHeight="1" x14ac:dyDescent="0.25">
      <c r="A15" s="301">
        <v>8</v>
      </c>
      <c r="B15" s="304" t="s">
        <v>189</v>
      </c>
      <c r="C15" s="307">
        <f>IF((SUM('S3-VVN'!E8:E10)+SUM('S3-VVN'!E13:E25))&lt;0, -SUM('S3-VVN'!E8:E10)-SUM('S3-VVN'!E13:E25),0)</f>
        <v>0</v>
      </c>
      <c r="D15" s="299">
        <v>0</v>
      </c>
      <c r="E15" s="25"/>
      <c r="F15" s="225" t="s">
        <v>560</v>
      </c>
      <c r="G15" s="225" t="s">
        <v>582</v>
      </c>
    </row>
    <row r="16" spans="1:7" ht="15" customHeight="1" x14ac:dyDescent="0.25">
      <c r="A16" s="301">
        <v>9</v>
      </c>
      <c r="B16" s="304" t="s">
        <v>184</v>
      </c>
      <c r="C16" s="698"/>
      <c r="D16" s="299"/>
      <c r="E16" s="25"/>
      <c r="F16" s="225" t="s">
        <v>561</v>
      </c>
      <c r="G16" s="225" t="s">
        <v>583</v>
      </c>
    </row>
    <row r="17" spans="1:7" ht="15" customHeight="1" x14ac:dyDescent="0.25">
      <c r="A17" s="301">
        <v>10</v>
      </c>
      <c r="B17" s="304" t="s">
        <v>190</v>
      </c>
      <c r="C17" s="307">
        <f>SUM('S8-VVN'!E10:E20)+SUM('S8-VVN'!E23:E30)+IF((SUM('S3-VVN'!E8:E11)+SUM('S3-VVN'!E13:E25))&gt;0, -(SUM('S3-VVN'!E8:E11)+SUM('S3-VVN'!E13:E25)),0)</f>
        <v>0</v>
      </c>
      <c r="D17" s="299">
        <v>0</v>
      </c>
      <c r="E17" s="25"/>
      <c r="F17" s="225" t="s">
        <v>562</v>
      </c>
      <c r="G17" s="225" t="s">
        <v>584</v>
      </c>
    </row>
    <row r="18" spans="1:7" ht="15" customHeight="1" x14ac:dyDescent="0.25">
      <c r="A18" s="303" t="s">
        <v>464</v>
      </c>
      <c r="B18" s="305" t="s">
        <v>669</v>
      </c>
      <c r="C18" s="424"/>
      <c r="D18" s="299"/>
      <c r="E18" s="25"/>
      <c r="F18" s="225" t="s">
        <v>565</v>
      </c>
      <c r="G18" s="225" t="s">
        <v>585</v>
      </c>
    </row>
    <row r="19" spans="1:7" ht="15" customHeight="1" x14ac:dyDescent="0.25">
      <c r="A19" s="300" t="s">
        <v>6</v>
      </c>
      <c r="B19" s="305" t="s">
        <v>670</v>
      </c>
      <c r="C19" s="303">
        <f>-SUM(PAYMENTS!F161:F168)</f>
        <v>-669995</v>
      </c>
      <c r="D19" s="299">
        <v>-709537</v>
      </c>
      <c r="E19" s="25"/>
      <c r="F19" s="225" t="s">
        <v>563</v>
      </c>
      <c r="G19" s="225" t="s">
        <v>586</v>
      </c>
    </row>
    <row r="20" spans="1:7" ht="15" customHeight="1" x14ac:dyDescent="0.25">
      <c r="A20" s="301"/>
      <c r="B20" s="306" t="s">
        <v>283</v>
      </c>
      <c r="C20" s="307">
        <f>SUM(C6:C19)</f>
        <v>5780190</v>
      </c>
      <c r="D20" s="308">
        <f>SUM(D6:D19)</f>
        <v>4850883</v>
      </c>
      <c r="E20" s="25"/>
      <c r="F20" s="225" t="s">
        <v>564</v>
      </c>
      <c r="G20" s="225" t="s">
        <v>587</v>
      </c>
    </row>
    <row r="21" spans="1:7" ht="15" customHeight="1" x14ac:dyDescent="0.25">
      <c r="A21" s="300" t="s">
        <v>12</v>
      </c>
      <c r="B21" s="297" t="s">
        <v>191</v>
      </c>
      <c r="C21" s="301"/>
      <c r="D21" s="299"/>
      <c r="E21" s="25"/>
      <c r="F21" s="225" t="s">
        <v>566</v>
      </c>
      <c r="G21" s="225" t="s">
        <v>588</v>
      </c>
    </row>
    <row r="22" spans="1:7" ht="15" customHeight="1" x14ac:dyDescent="0.25">
      <c r="A22" s="300" t="s">
        <v>4</v>
      </c>
      <c r="B22" s="297" t="s">
        <v>192</v>
      </c>
      <c r="C22" s="301"/>
      <c r="D22" s="299"/>
      <c r="F22" s="225" t="s">
        <v>567</v>
      </c>
      <c r="G22" s="225" t="s">
        <v>589</v>
      </c>
    </row>
    <row r="23" spans="1:7" ht="15" customHeight="1" x14ac:dyDescent="0.25">
      <c r="A23" s="301">
        <v>1</v>
      </c>
      <c r="B23" s="305" t="s">
        <v>180</v>
      </c>
      <c r="C23" s="303">
        <f>'P-VVN-Pro'!H90</f>
        <v>241103</v>
      </c>
      <c r="D23" s="299">
        <v>298221</v>
      </c>
      <c r="E23" s="12"/>
      <c r="F23" s="225" t="s">
        <v>568</v>
      </c>
      <c r="G23" s="225" t="s">
        <v>590</v>
      </c>
    </row>
    <row r="24" spans="1:7" ht="15" customHeight="1" x14ac:dyDescent="0.25">
      <c r="A24" s="301">
        <v>2</v>
      </c>
      <c r="B24" s="305" t="s">
        <v>475</v>
      </c>
      <c r="C24" s="303">
        <f>'S4-B'!D20</f>
        <v>0</v>
      </c>
      <c r="D24" s="299"/>
      <c r="E24" s="12"/>
      <c r="F24" s="225" t="s">
        <v>570</v>
      </c>
      <c r="G24" s="225" t="s">
        <v>591</v>
      </c>
    </row>
    <row r="25" spans="1:7" ht="15" customHeight="1" x14ac:dyDescent="0.25">
      <c r="A25" s="301"/>
      <c r="B25" s="306" t="s">
        <v>271</v>
      </c>
      <c r="C25" s="307">
        <f>SUM(C23:C24)</f>
        <v>241103</v>
      </c>
      <c r="D25" s="308">
        <f>SUM(D23:D24)</f>
        <v>298221</v>
      </c>
      <c r="E25" s="261"/>
      <c r="F25" s="225" t="s">
        <v>569</v>
      </c>
      <c r="G25" s="225" t="s">
        <v>592</v>
      </c>
    </row>
    <row r="26" spans="1:7" ht="15" customHeight="1" x14ac:dyDescent="0.25">
      <c r="A26" s="300" t="s">
        <v>6</v>
      </c>
      <c r="B26" s="297" t="s">
        <v>455</v>
      </c>
      <c r="C26" s="301"/>
      <c r="D26" s="299"/>
      <c r="E26" s="12"/>
      <c r="F26" s="225" t="s">
        <v>571</v>
      </c>
      <c r="G26" s="225" t="s">
        <v>593</v>
      </c>
    </row>
    <row r="27" spans="1:7" ht="15" customHeight="1" x14ac:dyDescent="0.25">
      <c r="A27" s="301">
        <v>1</v>
      </c>
      <c r="B27" s="305" t="s">
        <v>199</v>
      </c>
      <c r="C27" s="303">
        <f>'ANNEX-1SCH -2'!C7</f>
        <v>308274</v>
      </c>
      <c r="D27" s="299">
        <v>-428749</v>
      </c>
      <c r="E27" s="12"/>
      <c r="F27" s="109"/>
      <c r="G27" s="225" t="s">
        <v>594</v>
      </c>
    </row>
    <row r="28" spans="1:7" ht="15" customHeight="1" x14ac:dyDescent="0.25">
      <c r="A28" s="301">
        <v>2</v>
      </c>
      <c r="B28" s="305" t="s">
        <v>194</v>
      </c>
      <c r="C28" s="303">
        <f>'ANNEX-1SCH -2'!C43</f>
        <v>1438312</v>
      </c>
      <c r="D28" s="299">
        <v>761162</v>
      </c>
      <c r="E28" s="12"/>
      <c r="F28" s="109"/>
      <c r="G28" s="225" t="s">
        <v>595</v>
      </c>
    </row>
    <row r="29" spans="1:7" ht="15" customHeight="1" x14ac:dyDescent="0.25">
      <c r="A29" s="301">
        <v>3</v>
      </c>
      <c r="B29" s="305" t="s">
        <v>200</v>
      </c>
      <c r="C29" s="303">
        <f>'ANNEX-1SCH -2'!G21</f>
        <v>1145928</v>
      </c>
      <c r="D29" s="299">
        <v>974286</v>
      </c>
      <c r="E29" s="12"/>
      <c r="G29" s="225" t="s">
        <v>596</v>
      </c>
    </row>
    <row r="30" spans="1:7" ht="15" customHeight="1" x14ac:dyDescent="0.25">
      <c r="A30" s="301">
        <v>4</v>
      </c>
      <c r="B30" s="305" t="s">
        <v>392</v>
      </c>
      <c r="C30" s="303">
        <f>'ANNEX-1SCH -2'!G24</f>
        <v>0</v>
      </c>
      <c r="D30" s="299"/>
      <c r="E30" s="12"/>
      <c r="G30" s="225" t="s">
        <v>597</v>
      </c>
    </row>
    <row r="31" spans="1:7" ht="15" customHeight="1" x14ac:dyDescent="0.25">
      <c r="A31" s="301">
        <v>5</v>
      </c>
      <c r="B31" s="305" t="s">
        <v>195</v>
      </c>
      <c r="C31" s="303">
        <f>'ANNEX-1SCH -2'!G34</f>
        <v>1070945</v>
      </c>
      <c r="D31" s="299">
        <v>458209</v>
      </c>
      <c r="E31" s="12"/>
      <c r="F31" s="12"/>
      <c r="G31" s="12"/>
    </row>
    <row r="32" spans="1:7" ht="15" customHeight="1" x14ac:dyDescent="0.25">
      <c r="A32" s="301"/>
      <c r="B32" s="306" t="s">
        <v>272</v>
      </c>
      <c r="C32" s="307">
        <f>SUM(C27:C31)</f>
        <v>3963459</v>
      </c>
      <c r="D32" s="308">
        <f>SUM(D27:D31)</f>
        <v>1764908</v>
      </c>
      <c r="E32" s="12"/>
      <c r="F32" s="12"/>
      <c r="G32" s="12"/>
    </row>
    <row r="33" spans="1:4" ht="15" x14ac:dyDescent="0.25">
      <c r="A33" s="301"/>
      <c r="B33" s="306" t="s">
        <v>284</v>
      </c>
      <c r="C33" s="307">
        <f>C25+C32</f>
        <v>4204562</v>
      </c>
      <c r="D33" s="308">
        <f>D25+D32</f>
        <v>2063129</v>
      </c>
    </row>
    <row r="34" spans="1:4" ht="15" x14ac:dyDescent="0.25">
      <c r="A34" s="305"/>
      <c r="B34" s="306" t="s">
        <v>273</v>
      </c>
      <c r="C34" s="307">
        <f>C20-C33</f>
        <v>1575628</v>
      </c>
      <c r="D34" s="308">
        <f>D20-D33</f>
        <v>2787754</v>
      </c>
    </row>
    <row r="35" spans="1:4" ht="15" x14ac:dyDescent="0.25">
      <c r="A35" s="305"/>
      <c r="B35" s="296" t="s">
        <v>350</v>
      </c>
      <c r="C35" s="305"/>
      <c r="D35" s="309"/>
    </row>
    <row r="36" spans="1:4" ht="15" x14ac:dyDescent="0.25">
      <c r="A36" s="305"/>
      <c r="B36" s="304" t="s">
        <v>351</v>
      </c>
      <c r="C36" s="310">
        <f>'S-7'!D15</f>
        <v>1510633</v>
      </c>
      <c r="D36" s="310">
        <f>RECEIPTS!D11</f>
        <v>2918305</v>
      </c>
    </row>
    <row r="37" spans="1:4" ht="15" x14ac:dyDescent="0.25">
      <c r="A37" s="305"/>
      <c r="B37" s="304" t="s">
        <v>352</v>
      </c>
      <c r="C37" s="310">
        <f>'S  8'!D36</f>
        <v>101390</v>
      </c>
      <c r="D37" s="310">
        <f>'S8-VVN'!C39</f>
        <v>0</v>
      </c>
    </row>
    <row r="38" spans="1:4" ht="15" x14ac:dyDescent="0.25">
      <c r="A38" s="305"/>
      <c r="B38" s="310" t="s">
        <v>106</v>
      </c>
      <c r="C38" s="310">
        <f>SUM(C36:C37)</f>
        <v>1612023</v>
      </c>
      <c r="D38" s="310">
        <f>SUM(D36:D37)</f>
        <v>2918305</v>
      </c>
    </row>
    <row r="39" spans="1:4" ht="15" x14ac:dyDescent="0.25">
      <c r="A39" s="305"/>
      <c r="B39" s="305" t="s">
        <v>353</v>
      </c>
      <c r="C39" s="310">
        <f>'S-3'!D36</f>
        <v>36395</v>
      </c>
      <c r="D39" s="310">
        <f>'S3-VVN'!C36</f>
        <v>130551</v>
      </c>
    </row>
    <row r="40" spans="1:4" ht="15" x14ac:dyDescent="0.25">
      <c r="A40" s="311"/>
      <c r="B40" s="595" t="s">
        <v>354</v>
      </c>
      <c r="C40" s="595">
        <f>C38-C39</f>
        <v>1575628</v>
      </c>
      <c r="D40" s="595">
        <f>D38-D39</f>
        <v>2787754</v>
      </c>
    </row>
    <row r="41" spans="1:4" ht="16.5" customHeight="1" x14ac:dyDescent="0.25">
      <c r="A41" s="596"/>
      <c r="B41" s="597"/>
      <c r="C41" s="551">
        <f>C34-C40</f>
        <v>0</v>
      </c>
      <c r="D41" s="552">
        <f>D34-D40</f>
        <v>0</v>
      </c>
    </row>
    <row r="42" spans="1:4" x14ac:dyDescent="0.2">
      <c r="A42" s="598"/>
      <c r="B42" s="156"/>
      <c r="C42" s="156"/>
      <c r="D42" s="599"/>
    </row>
    <row r="43" spans="1:4" ht="15.75" x14ac:dyDescent="0.25">
      <c r="A43" s="859" t="s">
        <v>840</v>
      </c>
      <c r="B43" s="860"/>
      <c r="C43" s="860"/>
      <c r="D43" s="861"/>
    </row>
  </sheetData>
  <sheetProtection algorithmName="SHA-512" hashValue="4XS6xd12QdbS2Pd8TtZsfg+2b7FNt4f5L6Vrw4kjd2nep/J283aKaLK367QKMYSk9NJG/Mde7kyAy/IhiEFFKA==" saltValue="ybqVxJyt0vULYHsnmz5Nwg==" spinCount="100000" sheet="1" formatColumns="0" formatRows="0"/>
  <mergeCells count="6">
    <mergeCell ref="A43:D43"/>
    <mergeCell ref="C3:D3"/>
    <mergeCell ref="A1:D1"/>
    <mergeCell ref="A2:D2"/>
    <mergeCell ref="A3:A5"/>
    <mergeCell ref="B3:B5"/>
  </mergeCells>
  <conditionalFormatting sqref="E7:E22 B7:B19">
    <cfRule type="duplicateValues" dxfId="5" priority="13"/>
  </conditionalFormatting>
  <hyperlinks>
    <hyperlink ref="F6" location="BS!Print_Area" display="Balance Sheet"/>
    <hyperlink ref="F7" location="RECEIPTS!Print_Titles" display="Receipt"/>
    <hyperlink ref="F8" location="PAYMENTS!Print_Titles" display="Payment"/>
    <hyperlink ref="F9" location="'ANNE-REC-SF-PROV '!Print_Area" display="SF-Rec-Prov-Annex"/>
    <hyperlink ref="F10" location="'ANNE-REC-VVN-PROV'!Print_Area" display="VVN-Rec-Prov-Annex"/>
    <hyperlink ref="F11" location="'ANNE-PAYM-PROJCTSF-PROV'!Print_Area" display="Project-Rec-Prov-Annex"/>
    <hyperlink ref="F12" location="'ANNE-PAYM-SF-PROV'!Print_Area" display="SF-Paym-Prov-Annex"/>
    <hyperlink ref="F13" location="'ANNE-PAYM-VVN-PROV'!Print_Area" display="VVN-Paym-Prov-Annex"/>
    <hyperlink ref="F14" location="'ANNE-PAYM-PLAN-PROV'!Print_Area" display="Plan-Paym-Prov-Annex"/>
    <hyperlink ref="F15" location="'I&amp;E'!Print_Area" display="Income &amp; Expenditure"/>
    <hyperlink ref="F16" location="'S-1'!Print_Area" display="Schedule-1"/>
    <hyperlink ref="F17" location="'S-2'!Print_Area" display="Schedule-2"/>
    <hyperlink ref="F18" location="'2A'!Print_Area" display="Schedule-2A"/>
    <hyperlink ref="F19" location="'S-3'!Print_Area" display="Schedule-3"/>
    <hyperlink ref="F20" location="'S- 3 A'!A1" display="Schedule-3A"/>
    <hyperlink ref="F21" location="'S-3B'!A1" display="Schedule-3B"/>
    <hyperlink ref="F22" location="'ANN-S3-SF Civil'!Print_Area" display="S3-Annex-SF"/>
    <hyperlink ref="F23" location="'ANN-S3-VVN-ALL'!Print_Area" display="S3-Annex-VVN"/>
    <hyperlink ref="F24" location="'ANN-S3-PROJCT-SF'!Print_Area" display="S3-Annex-Project"/>
    <hyperlink ref="F25" location="'ANN-S3-PLAN'!Print_Area" display="S3-Annex-Plan"/>
    <hyperlink ref="F26" location="'ANN-S3-SP.PLAN'!Print_Area" display="S3-Annex-Specific Plan"/>
    <hyperlink ref="G6" location="'S-4'!Print_Area" display="Schedule-4 (All)"/>
    <hyperlink ref="G7" location="'S-4 A'!A1" display="Sch-4A (SF)"/>
    <hyperlink ref="G8" location="'s4-B'!A1" display="Sch-4B (Plan)"/>
    <hyperlink ref="G9" location="'s 4 c '!A1" display="Sch-4C (Specific Plan)"/>
    <hyperlink ref="G10" location="'s 4 D'!A1" display="Sch-4D (VVN)"/>
    <hyperlink ref="G11" location="'s 4 E'!A1" display="Sch-4E (Project)"/>
    <hyperlink ref="G12" location="'S- 7'!A1" display="Schedule-7"/>
    <hyperlink ref="G13" location="'S  8'!Print_Area" display="Schedule-8"/>
    <hyperlink ref="G14" location="'ANNE-S8-SF Civil'!A1" display="S8-Annex-SF"/>
    <hyperlink ref="G15" location="'ANNE-S8-VVN All'!A1" display="S8-Annex-VVN"/>
    <hyperlink ref="G16" location="'ANNE-S8-ProjectSF'!A1" display="S8-Annex-Project"/>
    <hyperlink ref="G17" location="'ANNE-S8-PLAN'!A1" display="S8-Annex-Plan"/>
    <hyperlink ref="G18" location="'ANNE-S8-SP.PLAN'!A1" display="S8-Annex-Sp. Plan"/>
    <hyperlink ref="G19" location="'SCH-9 &amp; 10 '!Print_Area" display="S-9"/>
    <hyperlink ref="G20" location="'SCH-9 &amp; 10 '!Print_Area" display="S-10"/>
    <hyperlink ref="G21" location="'SCH 12 &amp;13 &amp; 14'!Print_Area" display="S-12"/>
    <hyperlink ref="G22" location="'SCH 12 &amp;13 &amp; 14'!Print_Area" display="S-13"/>
    <hyperlink ref="G23" location="'SCH 12 &amp;13 &amp; 14'!Print_Area" display="S-14"/>
    <hyperlink ref="G24" location="'SC-15'!Print_Area" display="S-15"/>
    <hyperlink ref="G25" location="'SCH- 16 &amp; 17'!Print_Area" display="S-16"/>
    <hyperlink ref="G26" location="'SCH- 16 &amp; 17'!Print_Area" display="S-17"/>
    <hyperlink ref="G27" location="'sch - 18 &amp;19 &amp; 22'!Print_Area" display="S-18"/>
    <hyperlink ref="G28" location="'sch - 18 &amp;19 &amp; 22'!Print_Area" display="S-19"/>
    <hyperlink ref="G29" location="'S-4'!Print_Area" display="S-4"/>
    <hyperlink ref="G30" location="'sch - 18 &amp;19 &amp; 22'!Print_Area" display="S-22"/>
  </hyperlinks>
  <printOptions horizontalCentered="1"/>
  <pageMargins left="0.70866141732283472" right="0.23622047244094491" top="0.35433070866141736" bottom="0.47244094488188981" header="0.23622047244094491" footer="0.31496062992125984"/>
  <pageSetup paperSize="9" scale="85" firstPageNumber="6" orientation="landscape" blackAndWhite="1" useFirstPageNumber="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8"/>
  <sheetViews>
    <sheetView topLeftCell="E22" zoomScaleNormal="100" zoomScaleSheetLayoutView="70" workbookViewId="0">
      <selection activeCell="H29" sqref="H29:H33"/>
    </sheetView>
  </sheetViews>
  <sheetFormatPr defaultRowHeight="11.25" x14ac:dyDescent="0.2"/>
  <cols>
    <col min="1" max="1" width="4.7109375" style="5" customWidth="1"/>
    <col min="2" max="2" width="59.7109375" style="5" customWidth="1"/>
    <col min="3" max="3" width="14.7109375" style="12" customWidth="1"/>
    <col min="4" max="4" width="14.140625" style="12" customWidth="1"/>
    <col min="5" max="5" width="4.140625" style="5" customWidth="1"/>
    <col min="6" max="6" width="46.7109375" style="5" customWidth="1"/>
    <col min="7" max="7" width="15.7109375" style="5" customWidth="1"/>
    <col min="8" max="8" width="14" style="5" customWidth="1"/>
    <col min="9" max="16384" width="9.140625" style="5"/>
  </cols>
  <sheetData>
    <row r="1" spans="1:12" s="262" customFormat="1" ht="15.75" x14ac:dyDescent="0.25">
      <c r="A1" s="866" t="str">
        <f>COVER!A1</f>
        <v>Kendriya Vidyalaya  GANGTOK</v>
      </c>
      <c r="B1" s="867"/>
      <c r="C1" s="867"/>
      <c r="D1" s="867"/>
      <c r="E1" s="867"/>
      <c r="F1" s="867"/>
      <c r="G1" s="867"/>
      <c r="H1" s="868"/>
    </row>
    <row r="2" spans="1:12" ht="17.25" customHeight="1" x14ac:dyDescent="0.25">
      <c r="A2" s="869" t="s">
        <v>480</v>
      </c>
      <c r="B2" s="870"/>
      <c r="C2" s="870"/>
      <c r="D2" s="870"/>
      <c r="E2" s="870"/>
      <c r="F2" s="870"/>
      <c r="G2" s="870"/>
      <c r="H2" s="871"/>
    </row>
    <row r="3" spans="1:12" ht="22.5" customHeight="1" x14ac:dyDescent="0.2">
      <c r="A3" s="872" t="s">
        <v>152</v>
      </c>
      <c r="B3" s="872" t="s">
        <v>202</v>
      </c>
      <c r="C3" s="263" t="s">
        <v>120</v>
      </c>
      <c r="D3" s="263" t="s">
        <v>372</v>
      </c>
      <c r="E3" s="872" t="s">
        <v>152</v>
      </c>
      <c r="F3" s="872" t="s">
        <v>202</v>
      </c>
      <c r="G3" s="263" t="s">
        <v>120</v>
      </c>
      <c r="H3" s="263" t="s">
        <v>372</v>
      </c>
    </row>
    <row r="4" spans="1:12" ht="13.5" customHeight="1" x14ac:dyDescent="0.2">
      <c r="A4" s="873"/>
      <c r="B4" s="873"/>
      <c r="C4" s="263"/>
      <c r="D4" s="700"/>
      <c r="E4" s="873"/>
      <c r="F4" s="873"/>
      <c r="G4" s="263"/>
      <c r="H4" s="263"/>
    </row>
    <row r="5" spans="1:12" ht="14.25" customHeight="1" x14ac:dyDescent="0.2">
      <c r="A5" s="264" t="s">
        <v>3</v>
      </c>
      <c r="B5" s="265" t="s">
        <v>41</v>
      </c>
      <c r="C5" s="266"/>
      <c r="D5" s="701"/>
      <c r="E5" s="264" t="s">
        <v>16</v>
      </c>
      <c r="F5" s="267" t="s">
        <v>244</v>
      </c>
      <c r="G5" s="268"/>
      <c r="H5" s="268"/>
    </row>
    <row r="6" spans="1:12" ht="14.25" customHeight="1" x14ac:dyDescent="0.2">
      <c r="A6" s="15">
        <v>1</v>
      </c>
      <c r="B6" s="39" t="s">
        <v>58</v>
      </c>
      <c r="C6" s="269">
        <f>'P-VVN-Pro'!H12</f>
        <v>308274</v>
      </c>
      <c r="D6" s="540">
        <v>-428749</v>
      </c>
      <c r="E6" s="50">
        <v>1</v>
      </c>
      <c r="F6" s="196" t="s">
        <v>268</v>
      </c>
      <c r="G6" s="269">
        <f>'P-VVN-Pro'!H51</f>
        <v>0</v>
      </c>
      <c r="H6" s="134"/>
    </row>
    <row r="7" spans="1:12" s="273" customFormat="1" ht="14.25" customHeight="1" x14ac:dyDescent="0.2">
      <c r="A7" s="270"/>
      <c r="B7" s="271" t="s">
        <v>385</v>
      </c>
      <c r="C7" s="78">
        <f>C6</f>
        <v>308274</v>
      </c>
      <c r="D7" s="78">
        <f>D6</f>
        <v>-428749</v>
      </c>
      <c r="E7" s="50">
        <v>2</v>
      </c>
      <c r="F7" s="196" t="s">
        <v>73</v>
      </c>
      <c r="G7" s="269">
        <f>'P-VVN-Pro'!H52</f>
        <v>0</v>
      </c>
      <c r="H7" s="134">
        <v>7262</v>
      </c>
      <c r="I7" s="272"/>
      <c r="J7" s="272"/>
      <c r="K7" s="272"/>
      <c r="L7" s="272"/>
    </row>
    <row r="8" spans="1:12" s="272" customFormat="1" ht="14.25" customHeight="1" x14ac:dyDescent="0.2">
      <c r="A8" s="264" t="s">
        <v>12</v>
      </c>
      <c r="B8" s="267" t="s">
        <v>179</v>
      </c>
      <c r="C8" s="268"/>
      <c r="D8" s="135"/>
      <c r="E8" s="50">
        <v>3</v>
      </c>
      <c r="F8" s="196" t="s">
        <v>74</v>
      </c>
      <c r="G8" s="269">
        <f>'P-VVN-Pro'!H53</f>
        <v>6</v>
      </c>
      <c r="H8" s="134">
        <v>0</v>
      </c>
    </row>
    <row r="9" spans="1:12" s="272" customFormat="1" ht="14.25" customHeight="1" x14ac:dyDescent="0.2">
      <c r="A9" s="50">
        <v>1</v>
      </c>
      <c r="B9" s="55" t="s">
        <v>59</v>
      </c>
      <c r="C9" s="269">
        <f>'P-VVN-Pro'!H15</f>
        <v>0</v>
      </c>
      <c r="D9" s="134"/>
      <c r="E9" s="50">
        <v>4</v>
      </c>
      <c r="F9" s="196" t="s">
        <v>75</v>
      </c>
      <c r="G9" s="269">
        <f>'P-VVN-Pro'!H54</f>
        <v>886170</v>
      </c>
      <c r="H9" s="134">
        <v>853275</v>
      </c>
    </row>
    <row r="10" spans="1:12" s="272" customFormat="1" ht="14.25" customHeight="1" x14ac:dyDescent="0.2">
      <c r="A10" s="50">
        <v>2</v>
      </c>
      <c r="B10" s="55" t="s">
        <v>60</v>
      </c>
      <c r="C10" s="269">
        <f>'P-VVN-Pro'!H16</f>
        <v>0</v>
      </c>
      <c r="D10" s="134"/>
      <c r="E10" s="50">
        <v>5</v>
      </c>
      <c r="F10" s="196" t="s">
        <v>76</v>
      </c>
      <c r="G10" s="269">
        <f>'P-VVN-Pro'!H55</f>
        <v>0</v>
      </c>
      <c r="H10" s="134">
        <v>0</v>
      </c>
    </row>
    <row r="11" spans="1:12" s="272" customFormat="1" ht="14.25" customHeight="1" x14ac:dyDescent="0.2">
      <c r="A11" s="50">
        <v>3</v>
      </c>
      <c r="B11" s="55" t="s">
        <v>452</v>
      </c>
      <c r="C11" s="269">
        <f>'P-VVN-Pro'!H17</f>
        <v>0</v>
      </c>
      <c r="D11" s="134"/>
      <c r="E11" s="50">
        <v>6</v>
      </c>
      <c r="F11" s="196" t="s">
        <v>77</v>
      </c>
      <c r="G11" s="269">
        <f>'P-VVN-Pro'!H56</f>
        <v>53920</v>
      </c>
      <c r="H11" s="134">
        <v>0</v>
      </c>
    </row>
    <row r="12" spans="1:12" s="272" customFormat="1" ht="14.25" customHeight="1" x14ac:dyDescent="0.2">
      <c r="A12" s="50">
        <v>4</v>
      </c>
      <c r="B12" s="55" t="s">
        <v>621</v>
      </c>
      <c r="C12" s="269">
        <f>'P-VVN-Pro'!H18</f>
        <v>0</v>
      </c>
      <c r="D12" s="134"/>
      <c r="E12" s="50">
        <v>7</v>
      </c>
      <c r="F12" s="196" t="s">
        <v>78</v>
      </c>
      <c r="G12" s="269">
        <f>'P-VVN-Pro'!H57</f>
        <v>0</v>
      </c>
      <c r="H12" s="134">
        <v>2582</v>
      </c>
    </row>
    <row r="13" spans="1:12" s="272" customFormat="1" ht="14.25" customHeight="1" x14ac:dyDescent="0.2">
      <c r="A13" s="50">
        <v>5</v>
      </c>
      <c r="B13" s="55" t="s">
        <v>61</v>
      </c>
      <c r="C13" s="269">
        <f>'P-VVN-Pro'!H19</f>
        <v>16200</v>
      </c>
      <c r="D13" s="134">
        <v>18600</v>
      </c>
      <c r="E13" s="50">
        <v>8</v>
      </c>
      <c r="F13" s="196" t="s">
        <v>79</v>
      </c>
      <c r="G13" s="269">
        <f>'P-VVN-Pro'!H58</f>
        <v>35170</v>
      </c>
      <c r="H13" s="134">
        <v>41008</v>
      </c>
    </row>
    <row r="14" spans="1:12" s="272" customFormat="1" ht="14.25" customHeight="1" x14ac:dyDescent="0.2">
      <c r="A14" s="50">
        <v>6</v>
      </c>
      <c r="B14" s="55" t="s">
        <v>62</v>
      </c>
      <c r="C14" s="269">
        <f>'P-VVN-Pro'!H20</f>
        <v>0</v>
      </c>
      <c r="D14" s="134">
        <v>0</v>
      </c>
      <c r="E14" s="50">
        <v>9</v>
      </c>
      <c r="F14" s="196" t="s">
        <v>80</v>
      </c>
      <c r="G14" s="269">
        <f>'P-VVN-Pro'!H59</f>
        <v>14483</v>
      </c>
      <c r="H14" s="134">
        <v>16921</v>
      </c>
    </row>
    <row r="15" spans="1:12" s="272" customFormat="1" ht="14.25" customHeight="1" x14ac:dyDescent="0.2">
      <c r="A15" s="50">
        <v>7</v>
      </c>
      <c r="B15" s="55" t="s">
        <v>309</v>
      </c>
      <c r="C15" s="269">
        <f>'P-VVN-Pro'!H21</f>
        <v>0</v>
      </c>
      <c r="D15" s="134">
        <v>0</v>
      </c>
      <c r="E15" s="50">
        <v>10</v>
      </c>
      <c r="F15" s="196" t="s">
        <v>81</v>
      </c>
      <c r="G15" s="269">
        <f>'P-VVN-Pro'!H60</f>
        <v>149136</v>
      </c>
      <c r="H15" s="134">
        <v>0</v>
      </c>
    </row>
    <row r="16" spans="1:12" s="272" customFormat="1" ht="14.25" customHeight="1" x14ac:dyDescent="0.2">
      <c r="A16" s="50">
        <v>8</v>
      </c>
      <c r="B16" s="55" t="s">
        <v>63</v>
      </c>
      <c r="C16" s="269">
        <f>'P-VVN-Pro'!H22</f>
        <v>0</v>
      </c>
      <c r="D16" s="134">
        <v>0</v>
      </c>
      <c r="E16" s="50">
        <v>11</v>
      </c>
      <c r="F16" s="196" t="s">
        <v>82</v>
      </c>
      <c r="G16" s="269">
        <f>'P-VVN-Pro'!H61</f>
        <v>0</v>
      </c>
      <c r="H16" s="134">
        <v>44760</v>
      </c>
    </row>
    <row r="17" spans="1:8" s="272" customFormat="1" ht="14.25" customHeight="1" x14ac:dyDescent="0.2">
      <c r="A17" s="50">
        <v>9</v>
      </c>
      <c r="B17" s="55" t="s">
        <v>622</v>
      </c>
      <c r="C17" s="269">
        <f>'P-VVN-Pro'!H23</f>
        <v>88151</v>
      </c>
      <c r="D17" s="134">
        <v>2640</v>
      </c>
      <c r="E17" s="50">
        <v>12</v>
      </c>
      <c r="F17" s="196" t="s">
        <v>83</v>
      </c>
      <c r="G17" s="269">
        <f>'P-VVN-Pro'!H62</f>
        <v>3686</v>
      </c>
      <c r="H17" s="134">
        <v>2504</v>
      </c>
    </row>
    <row r="18" spans="1:8" s="272" customFormat="1" ht="14.25" customHeight="1" x14ac:dyDescent="0.2">
      <c r="A18" s="50">
        <v>10</v>
      </c>
      <c r="B18" s="55" t="s">
        <v>623</v>
      </c>
      <c r="C18" s="269">
        <f>'P-VVN-Pro'!H24</f>
        <v>315420</v>
      </c>
      <c r="D18" s="134">
        <v>39579</v>
      </c>
      <c r="E18" s="50">
        <v>13</v>
      </c>
      <c r="F18" s="196" t="s">
        <v>630</v>
      </c>
      <c r="G18" s="269">
        <f>'P-VVN-Pro'!H63</f>
        <v>3357</v>
      </c>
      <c r="H18" s="134">
        <v>5974</v>
      </c>
    </row>
    <row r="19" spans="1:8" s="272" customFormat="1" ht="14.25" customHeight="1" x14ac:dyDescent="0.2">
      <c r="A19" s="50">
        <v>11</v>
      </c>
      <c r="B19" s="55" t="s">
        <v>624</v>
      </c>
      <c r="C19" s="269">
        <f>'P-VVN-Pro'!H25</f>
        <v>8000</v>
      </c>
      <c r="D19" s="134">
        <v>0</v>
      </c>
      <c r="E19" s="15">
        <v>14</v>
      </c>
      <c r="F19" s="39" t="s">
        <v>312</v>
      </c>
      <c r="G19" s="269"/>
      <c r="H19" s="102"/>
    </row>
    <row r="20" spans="1:8" s="272" customFormat="1" ht="14.25" customHeight="1" x14ac:dyDescent="0.2">
      <c r="A20" s="50">
        <v>12</v>
      </c>
      <c r="B20" s="55" t="s">
        <v>64</v>
      </c>
      <c r="C20" s="269">
        <f>'P-VVN-Pro'!H26</f>
        <v>54822</v>
      </c>
      <c r="D20" s="134">
        <v>74010</v>
      </c>
      <c r="E20" s="15">
        <v>15</v>
      </c>
      <c r="F20" s="196" t="s">
        <v>682</v>
      </c>
      <c r="G20" s="23"/>
      <c r="H20" s="102"/>
    </row>
    <row r="21" spans="1:8" s="272" customFormat="1" ht="14.25" customHeight="1" x14ac:dyDescent="0.2">
      <c r="A21" s="50">
        <v>13</v>
      </c>
      <c r="B21" s="55" t="s">
        <v>139</v>
      </c>
      <c r="C21" s="269">
        <f>'P-VVN-Pro'!H27</f>
        <v>0</v>
      </c>
      <c r="D21" s="134">
        <v>0</v>
      </c>
      <c r="E21" s="274"/>
      <c r="F21" s="271" t="s">
        <v>457</v>
      </c>
      <c r="G21" s="275">
        <f>SUM(G6:G20)</f>
        <v>1145928</v>
      </c>
      <c r="H21" s="285">
        <f>SUM(H6:H20)</f>
        <v>974286</v>
      </c>
    </row>
    <row r="22" spans="1:8" s="272" customFormat="1" ht="14.25" customHeight="1" x14ac:dyDescent="0.2">
      <c r="A22" s="50">
        <v>14</v>
      </c>
      <c r="B22" s="55" t="s">
        <v>140</v>
      </c>
      <c r="C22" s="269">
        <f>'P-VVN-Pro'!H28</f>
        <v>181740</v>
      </c>
      <c r="D22" s="134">
        <v>28734</v>
      </c>
      <c r="E22" s="5"/>
      <c r="F22" s="266" t="s">
        <v>405</v>
      </c>
      <c r="G22" s="276"/>
      <c r="H22" s="113"/>
    </row>
    <row r="23" spans="1:8" s="272" customFormat="1" ht="14.25" customHeight="1" x14ac:dyDescent="0.2">
      <c r="A23" s="50">
        <v>15</v>
      </c>
      <c r="B23" s="55" t="s">
        <v>141</v>
      </c>
      <c r="C23" s="269">
        <f>'P-VVN-Pro'!H29</f>
        <v>2600</v>
      </c>
      <c r="D23" s="134">
        <v>4309</v>
      </c>
      <c r="E23" s="5"/>
      <c r="F23" s="39" t="s">
        <v>459</v>
      </c>
      <c r="G23" s="145">
        <f>'P-VVN-Pro'!H64</f>
        <v>0</v>
      </c>
      <c r="H23" s="102"/>
    </row>
    <row r="24" spans="1:8" s="272" customFormat="1" ht="14.25" customHeight="1" x14ac:dyDescent="0.2">
      <c r="A24" s="50">
        <v>16</v>
      </c>
      <c r="B24" s="55" t="s">
        <v>296</v>
      </c>
      <c r="C24" s="269">
        <f>'P-VVN-Pro'!H30</f>
        <v>0</v>
      </c>
      <c r="D24" s="134">
        <v>0</v>
      </c>
      <c r="E24" s="274"/>
      <c r="F24" s="271" t="s">
        <v>458</v>
      </c>
      <c r="G24" s="77">
        <f>G23</f>
        <v>0</v>
      </c>
      <c r="H24" s="286">
        <f>H23</f>
        <v>0</v>
      </c>
    </row>
    <row r="25" spans="1:8" s="272" customFormat="1" ht="14.25" customHeight="1" x14ac:dyDescent="0.2">
      <c r="A25" s="50">
        <v>17</v>
      </c>
      <c r="B25" s="55" t="s">
        <v>297</v>
      </c>
      <c r="C25" s="269">
        <f>'P-VVN-Pro'!H31</f>
        <v>130875</v>
      </c>
      <c r="D25" s="134">
        <v>0</v>
      </c>
      <c r="E25" s="277" t="s">
        <v>17</v>
      </c>
      <c r="F25" s="267" t="s">
        <v>243</v>
      </c>
      <c r="G25" s="278"/>
      <c r="H25" s="136"/>
    </row>
    <row r="26" spans="1:8" s="272" customFormat="1" ht="14.25" customHeight="1" x14ac:dyDescent="0.2">
      <c r="A26" s="50">
        <v>18</v>
      </c>
      <c r="B26" s="55" t="s">
        <v>65</v>
      </c>
      <c r="C26" s="269">
        <f>'P-VVN-Pro'!H32</f>
        <v>23714</v>
      </c>
      <c r="D26" s="134">
        <v>23034</v>
      </c>
      <c r="E26" s="2">
        <v>1</v>
      </c>
      <c r="F26" s="55" t="s">
        <v>84</v>
      </c>
      <c r="G26" s="269"/>
      <c r="H26" s="137"/>
    </row>
    <row r="27" spans="1:8" s="272" customFormat="1" ht="14.25" customHeight="1" x14ac:dyDescent="0.2">
      <c r="A27" s="50">
        <v>19</v>
      </c>
      <c r="B27" s="55" t="s">
        <v>66</v>
      </c>
      <c r="C27" s="269">
        <f>'P-VVN-Pro'!H33</f>
        <v>185025</v>
      </c>
      <c r="D27" s="134">
        <v>12390</v>
      </c>
      <c r="E27" s="2"/>
      <c r="F27" s="55" t="s">
        <v>487</v>
      </c>
      <c r="G27" s="279">
        <f>'P-VVN-Pro'!H68</f>
        <v>665213</v>
      </c>
      <c r="H27" s="137"/>
    </row>
    <row r="28" spans="1:8" s="272" customFormat="1" ht="14.25" customHeight="1" x14ac:dyDescent="0.2">
      <c r="A28" s="50">
        <v>20</v>
      </c>
      <c r="B28" s="55" t="s">
        <v>67</v>
      </c>
      <c r="C28" s="269">
        <f>'P-VVN-Pro'!H34</f>
        <v>85347</v>
      </c>
      <c r="D28" s="134">
        <v>54194</v>
      </c>
      <c r="E28" s="2"/>
      <c r="F28" s="55" t="s">
        <v>456</v>
      </c>
      <c r="G28" s="93">
        <f>-'S8-VVN'!E22</f>
        <v>0</v>
      </c>
      <c r="H28" s="137"/>
    </row>
    <row r="29" spans="1:8" s="272" customFormat="1" ht="14.25" customHeight="1" x14ac:dyDescent="0.2">
      <c r="A29" s="50">
        <v>21</v>
      </c>
      <c r="B29" s="55" t="s">
        <v>702</v>
      </c>
      <c r="C29" s="269">
        <f>'P-VVN-Pro'!H35</f>
        <v>0</v>
      </c>
      <c r="D29" s="134">
        <v>0</v>
      </c>
      <c r="E29" s="2">
        <v>2</v>
      </c>
      <c r="F29" s="55" t="s">
        <v>444</v>
      </c>
      <c r="G29" s="279">
        <f>'P-VVN-Pro'!H70</f>
        <v>405732</v>
      </c>
      <c r="H29" s="137">
        <v>416103</v>
      </c>
    </row>
    <row r="30" spans="1:8" s="272" customFormat="1" ht="14.25" customHeight="1" x14ac:dyDescent="0.2">
      <c r="A30" s="50">
        <v>22</v>
      </c>
      <c r="B30" s="55" t="s">
        <v>68</v>
      </c>
      <c r="C30" s="269">
        <f>'P-VVN-Pro'!H36</f>
        <v>0</v>
      </c>
      <c r="D30" s="134">
        <v>350270</v>
      </c>
      <c r="E30" s="2">
        <v>3</v>
      </c>
      <c r="F30" s="55" t="s">
        <v>86</v>
      </c>
      <c r="G30" s="279">
        <f>'P-VVN-Pro'!H71</f>
        <v>0</v>
      </c>
      <c r="H30" s="137">
        <v>0</v>
      </c>
    </row>
    <row r="31" spans="1:8" s="272" customFormat="1" ht="14.25" customHeight="1" x14ac:dyDescent="0.2">
      <c r="A31" s="50">
        <v>23</v>
      </c>
      <c r="B31" s="55" t="s">
        <v>310</v>
      </c>
      <c r="C31" s="269">
        <f>'P-VVN-Pro'!H37</f>
        <v>153167</v>
      </c>
      <c r="D31" s="134">
        <v>1600</v>
      </c>
      <c r="E31" s="2">
        <v>4</v>
      </c>
      <c r="F31" s="55" t="s">
        <v>87</v>
      </c>
      <c r="G31" s="279">
        <f>'P-VVN-Pro'!H72</f>
        <v>0</v>
      </c>
      <c r="H31" s="137">
        <v>0</v>
      </c>
    </row>
    <row r="32" spans="1:8" s="272" customFormat="1" ht="14.25" customHeight="1" x14ac:dyDescent="0.2">
      <c r="A32" s="50">
        <v>24</v>
      </c>
      <c r="B32" s="55" t="s">
        <v>69</v>
      </c>
      <c r="C32" s="269">
        <f>'P-VVN-Pro'!H38</f>
        <v>2210</v>
      </c>
      <c r="D32" s="134">
        <v>2310</v>
      </c>
      <c r="E32" s="2">
        <v>5</v>
      </c>
      <c r="F32" s="55" t="s">
        <v>88</v>
      </c>
      <c r="G32" s="279">
        <f>'P-VVN-Pro'!H73</f>
        <v>0</v>
      </c>
      <c r="H32" s="137">
        <v>0</v>
      </c>
    </row>
    <row r="33" spans="1:12" s="272" customFormat="1" ht="15" customHeight="1" x14ac:dyDescent="0.2">
      <c r="A33" s="50">
        <v>25</v>
      </c>
      <c r="B33" s="55" t="s">
        <v>70</v>
      </c>
      <c r="C33" s="269">
        <f>'P-VVN-Pro'!H39</f>
        <v>1326</v>
      </c>
      <c r="D33" s="134">
        <v>1386</v>
      </c>
      <c r="E33" s="2">
        <v>6</v>
      </c>
      <c r="F33" s="55" t="s">
        <v>453</v>
      </c>
      <c r="G33" s="279">
        <f>'P-VVN-Pro'!H74</f>
        <v>0</v>
      </c>
      <c r="H33" s="137">
        <v>42106</v>
      </c>
    </row>
    <row r="34" spans="1:12" s="272" customFormat="1" ht="12.75" customHeight="1" x14ac:dyDescent="0.2">
      <c r="A34" s="50">
        <v>26</v>
      </c>
      <c r="B34" s="55" t="s">
        <v>71</v>
      </c>
      <c r="C34" s="269">
        <f>'P-VVN-Pro'!H40</f>
        <v>80399</v>
      </c>
      <c r="D34" s="134">
        <v>85145</v>
      </c>
      <c r="E34" s="280"/>
      <c r="F34" s="271" t="s">
        <v>407</v>
      </c>
      <c r="G34" s="281">
        <f>SUM(G27:G33)</f>
        <v>1070945</v>
      </c>
      <c r="H34" s="287">
        <f>SUM(H27:H33)</f>
        <v>458209</v>
      </c>
    </row>
    <row r="35" spans="1:12" s="272" customFormat="1" ht="15.75" customHeight="1" x14ac:dyDescent="0.2">
      <c r="A35" s="50">
        <v>27</v>
      </c>
      <c r="B35" s="55" t="s">
        <v>72</v>
      </c>
      <c r="C35" s="269">
        <f>'P-VVN-Pro'!H41</f>
        <v>53600</v>
      </c>
      <c r="D35" s="134">
        <v>56763</v>
      </c>
      <c r="F35" s="271" t="s">
        <v>406</v>
      </c>
      <c r="G35" s="281">
        <f>C7+C43+G21+G24+G34</f>
        <v>3963459</v>
      </c>
      <c r="H35" s="287">
        <f>D7+D43+H21+H24+H34</f>
        <v>1764908</v>
      </c>
    </row>
    <row r="36" spans="1:12" s="272" customFormat="1" ht="14.25" customHeight="1" x14ac:dyDescent="0.2">
      <c r="A36" s="50">
        <v>28</v>
      </c>
      <c r="B36" s="55" t="s">
        <v>311</v>
      </c>
      <c r="C36" s="269">
        <f>'P-VVN-Pro'!H42</f>
        <v>0</v>
      </c>
      <c r="D36" s="134">
        <v>0</v>
      </c>
    </row>
    <row r="37" spans="1:12" s="272" customFormat="1" ht="14.25" customHeight="1" x14ac:dyDescent="0.2">
      <c r="A37" s="50">
        <v>29</v>
      </c>
      <c r="B37" s="55" t="s">
        <v>641</v>
      </c>
      <c r="C37" s="269">
        <f>'P-VVN-Pro'!H43</f>
        <v>0</v>
      </c>
      <c r="D37" s="134">
        <v>0</v>
      </c>
    </row>
    <row r="38" spans="1:12" s="272" customFormat="1" ht="14.25" customHeight="1" x14ac:dyDescent="0.2">
      <c r="A38" s="50">
        <v>30</v>
      </c>
      <c r="B38" s="196" t="s">
        <v>625</v>
      </c>
      <c r="C38" s="269">
        <f>'P-VVN-Pro'!H44</f>
        <v>0</v>
      </c>
      <c r="D38" s="134">
        <v>0</v>
      </c>
    </row>
    <row r="39" spans="1:12" s="272" customFormat="1" ht="14.25" customHeight="1" x14ac:dyDescent="0.2">
      <c r="A39" s="50">
        <v>31</v>
      </c>
      <c r="B39" s="55" t="s">
        <v>642</v>
      </c>
      <c r="C39" s="269">
        <f>'P-VVN-Pro'!H45</f>
        <v>0</v>
      </c>
      <c r="D39" s="134">
        <v>0</v>
      </c>
    </row>
    <row r="40" spans="1:12" s="272" customFormat="1" ht="14.25" customHeight="1" x14ac:dyDescent="0.2">
      <c r="A40" s="50">
        <v>32</v>
      </c>
      <c r="B40" s="55" t="s">
        <v>626</v>
      </c>
      <c r="C40" s="269">
        <f>'P-VVN-Pro'!H46</f>
        <v>0</v>
      </c>
      <c r="D40" s="134">
        <v>0</v>
      </c>
    </row>
    <row r="41" spans="1:12" s="272" customFormat="1" ht="14.25" customHeight="1" x14ac:dyDescent="0.2">
      <c r="A41" s="50">
        <v>33</v>
      </c>
      <c r="B41" s="55" t="s">
        <v>627</v>
      </c>
      <c r="C41" s="269">
        <f>'P-VVN-Pro'!H47</f>
        <v>55716</v>
      </c>
      <c r="D41" s="134">
        <v>6198</v>
      </c>
    </row>
    <row r="42" spans="1:12" s="39" customFormat="1" ht="14.25" customHeight="1" x14ac:dyDescent="0.2">
      <c r="A42" s="50">
        <v>34</v>
      </c>
      <c r="B42" s="55" t="s">
        <v>628</v>
      </c>
      <c r="C42" s="269">
        <f>'P-VVN-Pro'!H48</f>
        <v>0</v>
      </c>
      <c r="D42" s="134"/>
      <c r="E42" s="15"/>
      <c r="F42" s="15"/>
      <c r="G42" s="23"/>
      <c r="H42" s="283"/>
      <c r="I42" s="5"/>
      <c r="J42" s="5"/>
      <c r="K42" s="5"/>
      <c r="L42" s="5"/>
    </row>
    <row r="43" spans="1:12" s="284" customFormat="1" ht="30.75" customHeight="1" x14ac:dyDescent="0.25">
      <c r="A43" s="15"/>
      <c r="B43" s="282" t="s">
        <v>386</v>
      </c>
      <c r="C43" s="78">
        <f>SUM(C9:C42)</f>
        <v>1438312</v>
      </c>
      <c r="D43" s="78">
        <f>SUM(D9:D42)</f>
        <v>761162</v>
      </c>
      <c r="E43" s="337"/>
      <c r="F43" s="337"/>
      <c r="G43" s="337"/>
      <c r="H43" s="337"/>
    </row>
    <row r="44" spans="1:12" s="272" customFormat="1" ht="15.75" customHeight="1" x14ac:dyDescent="0.25">
      <c r="A44" s="426"/>
      <c r="B44" s="337"/>
      <c r="C44" s="337"/>
      <c r="D44" s="337"/>
    </row>
    <row r="45" spans="1:12" s="272" customFormat="1" ht="30" customHeight="1" x14ac:dyDescent="0.2">
      <c r="A45" s="865" t="s">
        <v>498</v>
      </c>
      <c r="B45" s="865"/>
      <c r="C45" s="865"/>
      <c r="D45" s="865"/>
      <c r="E45" s="865"/>
      <c r="F45" s="865"/>
      <c r="G45" s="865"/>
      <c r="H45" s="865"/>
    </row>
    <row r="46" spans="1:12" s="272" customFormat="1" ht="14.25" customHeight="1" x14ac:dyDescent="0.2">
      <c r="A46" s="284"/>
      <c r="B46" s="8"/>
      <c r="C46" s="284"/>
      <c r="D46" s="284"/>
    </row>
    <row r="47" spans="1:12" ht="14.25" customHeight="1" x14ac:dyDescent="0.2"/>
    <row r="48" spans="1:12" ht="14.25" customHeight="1" x14ac:dyDescent="0.2"/>
  </sheetData>
  <sheetProtection algorithmName="SHA-512" hashValue="RkWn8Y5fry+ClFMwz97P62cBrI1+pHA2WYLgaw0YpOHI4MqZ74WMLfKI9teYL4nbgoFf9HMz/zPjsZPLQPyjgg==" saltValue="tLQXy8noI9BA/377qqH6eQ==" spinCount="100000" sheet="1" formatColumns="0" formatRows="0"/>
  <mergeCells count="7">
    <mergeCell ref="A45:H45"/>
    <mergeCell ref="A1:H1"/>
    <mergeCell ref="A2:H2"/>
    <mergeCell ref="E3:E4"/>
    <mergeCell ref="F3:F4"/>
    <mergeCell ref="A3:A4"/>
    <mergeCell ref="B3:B4"/>
  </mergeCells>
  <conditionalFormatting sqref="F20">
    <cfRule type="duplicateValues" dxfId="4" priority="1"/>
    <cfRule type="duplicateValues" dxfId="3" priority="2"/>
  </conditionalFormatting>
  <printOptions gridLines="1"/>
  <pageMargins left="0.70866141732283505" right="0.23622047244094499" top="0.35433070866141703" bottom="0.47244094488188998" header="0.23622047244094499" footer="0.31496062992126"/>
  <pageSetup paperSize="9" scale="78" firstPageNumber="6" orientation="landscape" useFirstPageNumber="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43"/>
  <sheetViews>
    <sheetView view="pageBreakPreview" zoomScale="85" zoomScaleSheetLayoutView="85" workbookViewId="0">
      <selection activeCell="C16" sqref="C16"/>
    </sheetView>
  </sheetViews>
  <sheetFormatPr defaultRowHeight="11.25" x14ac:dyDescent="0.2"/>
  <cols>
    <col min="1" max="1" width="4.42578125" style="5" customWidth="1"/>
    <col min="2" max="2" width="61.28515625" style="5" customWidth="1"/>
    <col min="3" max="3" width="19.7109375" style="5" customWidth="1"/>
    <col min="4" max="4" width="20.140625" style="5" customWidth="1"/>
    <col min="5" max="5" width="13.5703125" style="5" customWidth="1"/>
    <col min="6" max="6" width="18.42578125" style="5" customWidth="1"/>
    <col min="7" max="7" width="19.5703125" style="5" customWidth="1"/>
    <col min="8" max="16384" width="9.140625" style="5"/>
  </cols>
  <sheetData>
    <row r="1" spans="1:7" s="34" customFormat="1" ht="18.75" x14ac:dyDescent="0.3">
      <c r="A1" s="875" t="str">
        <f>COVER!A1</f>
        <v>Kendriya Vidyalaya  GANGTOK</v>
      </c>
      <c r="B1" s="876"/>
      <c r="C1" s="876"/>
      <c r="D1" s="877"/>
    </row>
    <row r="2" spans="1:7" ht="15" customHeight="1" x14ac:dyDescent="0.25">
      <c r="A2" s="878" t="s">
        <v>837</v>
      </c>
      <c r="B2" s="879"/>
      <c r="C2" s="879"/>
      <c r="D2" s="880"/>
    </row>
    <row r="3" spans="1:7" ht="15" x14ac:dyDescent="0.25">
      <c r="A3" s="881" t="s">
        <v>152</v>
      </c>
      <c r="B3" s="881" t="s">
        <v>202</v>
      </c>
      <c r="C3" s="874" t="s">
        <v>145</v>
      </c>
      <c r="D3" s="874"/>
    </row>
    <row r="4" spans="1:7" ht="25.5" customHeight="1" x14ac:dyDescent="0.2">
      <c r="A4" s="862"/>
      <c r="B4" s="862"/>
      <c r="C4" s="295" t="s">
        <v>120</v>
      </c>
      <c r="D4" s="295" t="s">
        <v>121</v>
      </c>
    </row>
    <row r="5" spans="1:7" ht="15" x14ac:dyDescent="0.2">
      <c r="A5" s="862"/>
      <c r="B5" s="862"/>
      <c r="C5" s="318"/>
      <c r="D5" s="318"/>
    </row>
    <row r="6" spans="1:7" ht="15" x14ac:dyDescent="0.25">
      <c r="A6" s="300" t="s">
        <v>3</v>
      </c>
      <c r="B6" s="297" t="s">
        <v>187</v>
      </c>
      <c r="C6" s="319">
        <f>ROUND(D31,0)</f>
        <v>0</v>
      </c>
      <c r="D6" s="299"/>
      <c r="F6" s="161" t="s">
        <v>553</v>
      </c>
      <c r="G6" s="161" t="s">
        <v>573</v>
      </c>
    </row>
    <row r="7" spans="1:7" ht="15" x14ac:dyDescent="0.25">
      <c r="A7" s="300" t="s">
        <v>4</v>
      </c>
      <c r="B7" s="297" t="s">
        <v>188</v>
      </c>
      <c r="C7" s="300"/>
      <c r="D7" s="299"/>
      <c r="F7" s="161" t="s">
        <v>552</v>
      </c>
      <c r="G7" s="161" t="s">
        <v>574</v>
      </c>
    </row>
    <row r="8" spans="1:7" ht="15" x14ac:dyDescent="0.25">
      <c r="A8" s="301">
        <v>1</v>
      </c>
      <c r="B8" s="304" t="s">
        <v>318</v>
      </c>
      <c r="C8" s="303">
        <f>RECEIPTS!G31</f>
        <v>0</v>
      </c>
      <c r="D8" s="299"/>
      <c r="F8" s="161" t="s">
        <v>554</v>
      </c>
      <c r="G8" s="161" t="s">
        <v>575</v>
      </c>
    </row>
    <row r="9" spans="1:7" ht="15" x14ac:dyDescent="0.25">
      <c r="A9" s="301">
        <v>2</v>
      </c>
      <c r="B9" s="304" t="s">
        <v>472</v>
      </c>
      <c r="C9" s="303">
        <f>RECEIPTS!G32</f>
        <v>0</v>
      </c>
      <c r="D9" s="299"/>
      <c r="F9" s="161" t="s">
        <v>555</v>
      </c>
      <c r="G9" s="161" t="s">
        <v>576</v>
      </c>
    </row>
    <row r="10" spans="1:7" ht="15" x14ac:dyDescent="0.25">
      <c r="A10" s="301">
        <v>3</v>
      </c>
      <c r="B10" s="304" t="s">
        <v>460</v>
      </c>
      <c r="C10" s="303">
        <f>'R-Pkv-Pro'!H16</f>
        <v>0</v>
      </c>
      <c r="D10" s="299"/>
      <c r="F10" s="161" t="s">
        <v>556</v>
      </c>
      <c r="G10" s="161" t="s">
        <v>577</v>
      </c>
    </row>
    <row r="11" spans="1:7" ht="15" x14ac:dyDescent="0.25">
      <c r="A11" s="301">
        <v>4</v>
      </c>
      <c r="B11" s="304" t="s">
        <v>172</v>
      </c>
      <c r="C11" s="303">
        <f>'R-Pkv-Pro'!H23</f>
        <v>0</v>
      </c>
      <c r="D11" s="299"/>
      <c r="F11" s="161" t="s">
        <v>572</v>
      </c>
      <c r="G11" s="161" t="s">
        <v>578</v>
      </c>
    </row>
    <row r="12" spans="1:7" ht="15" x14ac:dyDescent="0.25">
      <c r="A12" s="301">
        <v>5</v>
      </c>
      <c r="B12" s="304" t="s">
        <v>266</v>
      </c>
      <c r="C12" s="303">
        <f>'R-Pkv-Pro'!H27</f>
        <v>0</v>
      </c>
      <c r="D12" s="299"/>
      <c r="F12" s="161" t="s">
        <v>557</v>
      </c>
      <c r="G12" s="161" t="s">
        <v>579</v>
      </c>
    </row>
    <row r="13" spans="1:7" ht="15" x14ac:dyDescent="0.25">
      <c r="A13" s="301">
        <v>6</v>
      </c>
      <c r="B13" s="304" t="s">
        <v>473</v>
      </c>
      <c r="C13" s="303">
        <f>'R-Pkv-Pro'!H32</f>
        <v>0</v>
      </c>
      <c r="D13" s="299"/>
      <c r="F13" s="161" t="s">
        <v>558</v>
      </c>
      <c r="G13" s="161" t="s">
        <v>580</v>
      </c>
    </row>
    <row r="14" spans="1:7" ht="15" x14ac:dyDescent="0.25">
      <c r="A14" s="301">
        <v>7</v>
      </c>
      <c r="B14" s="304" t="s">
        <v>189</v>
      </c>
      <c r="C14" s="307">
        <f>IF((SUM('S3-Pkv'!E10:E13)+SUM('S3-Pkv'!E15:E27))&lt;0, -SUM('S3-Pkv'!E10:E13)-SUM('S3-Pkv'!E15:E27),0)</f>
        <v>0</v>
      </c>
      <c r="D14" s="299"/>
      <c r="F14" s="161" t="s">
        <v>559</v>
      </c>
      <c r="G14" s="161" t="s">
        <v>581</v>
      </c>
    </row>
    <row r="15" spans="1:7" ht="15" x14ac:dyDescent="0.25">
      <c r="A15" s="301">
        <v>8</v>
      </c>
      <c r="B15" s="304" t="s">
        <v>190</v>
      </c>
      <c r="C15" s="307">
        <f>SUM('S8-Pkv'!E10:E20)+SUM('S8-Pkv'!E23:E30)+IF((SUM('S3-Pkv'!E10:E13)+SUM('S3-Pkv'!E15:E27))&gt;0, -(SUM('S3-Pkv'!E10:E13)+SUM('S3-Pkv'!E15:E27)),0)</f>
        <v>0</v>
      </c>
      <c r="D15" s="299"/>
      <c r="F15" s="161" t="s">
        <v>560</v>
      </c>
      <c r="G15" s="161" t="s">
        <v>582</v>
      </c>
    </row>
    <row r="16" spans="1:7" ht="15" x14ac:dyDescent="0.25">
      <c r="A16" s="300" t="s">
        <v>6</v>
      </c>
      <c r="B16" s="425" t="s">
        <v>701</v>
      </c>
      <c r="C16" s="303">
        <f>-SUM(PAYMENTS!I161:I168)</f>
        <v>0</v>
      </c>
      <c r="D16" s="299"/>
      <c r="F16" s="161" t="s">
        <v>561</v>
      </c>
      <c r="G16" s="161" t="s">
        <v>583</v>
      </c>
    </row>
    <row r="17" spans="1:7" ht="15" x14ac:dyDescent="0.25">
      <c r="A17" s="300"/>
      <c r="B17" s="305"/>
      <c r="C17" s="303"/>
      <c r="D17" s="299"/>
      <c r="F17" s="161" t="s">
        <v>562</v>
      </c>
      <c r="G17" s="161" t="s">
        <v>584</v>
      </c>
    </row>
    <row r="18" spans="1:7" ht="15" x14ac:dyDescent="0.25">
      <c r="A18" s="301"/>
      <c r="B18" s="306" t="s">
        <v>270</v>
      </c>
      <c r="C18" s="307">
        <f>SUM(C6:C17)</f>
        <v>0</v>
      </c>
      <c r="D18" s="307">
        <f>SUM(D6:D17)</f>
        <v>0</v>
      </c>
      <c r="F18" s="161" t="s">
        <v>565</v>
      </c>
      <c r="G18" s="161" t="s">
        <v>585</v>
      </c>
    </row>
    <row r="19" spans="1:7" ht="15" x14ac:dyDescent="0.25">
      <c r="A19" s="300" t="s">
        <v>12</v>
      </c>
      <c r="B19" s="297" t="s">
        <v>191</v>
      </c>
      <c r="C19" s="301"/>
      <c r="D19" s="299"/>
      <c r="F19" s="161" t="s">
        <v>563</v>
      </c>
      <c r="G19" s="161" t="s">
        <v>586</v>
      </c>
    </row>
    <row r="20" spans="1:7" ht="15" x14ac:dyDescent="0.25">
      <c r="A20" s="300" t="s">
        <v>4</v>
      </c>
      <c r="B20" s="297" t="s">
        <v>192</v>
      </c>
      <c r="C20" s="301"/>
      <c r="D20" s="299"/>
      <c r="F20" s="161" t="s">
        <v>564</v>
      </c>
      <c r="G20" s="161" t="s">
        <v>587</v>
      </c>
    </row>
    <row r="21" spans="1:7" ht="15" x14ac:dyDescent="0.25">
      <c r="A21" s="301">
        <v>1</v>
      </c>
      <c r="B21" s="305" t="s">
        <v>180</v>
      </c>
      <c r="C21" s="303">
        <f>'P-Pkv-Pro'!H123</f>
        <v>0</v>
      </c>
      <c r="D21" s="299"/>
      <c r="F21" s="161" t="s">
        <v>566</v>
      </c>
      <c r="G21" s="161" t="s">
        <v>588</v>
      </c>
    </row>
    <row r="22" spans="1:7" ht="15" x14ac:dyDescent="0.25">
      <c r="A22" s="301"/>
      <c r="B22" s="306" t="s">
        <v>362</v>
      </c>
      <c r="C22" s="320">
        <f>C21</f>
        <v>0</v>
      </c>
      <c r="D22" s="320">
        <f>D21</f>
        <v>0</v>
      </c>
      <c r="F22" s="161" t="s">
        <v>567</v>
      </c>
      <c r="G22" s="161" t="s">
        <v>589</v>
      </c>
    </row>
    <row r="23" spans="1:7" ht="15" x14ac:dyDescent="0.25">
      <c r="A23" s="300" t="s">
        <v>16</v>
      </c>
      <c r="B23" s="297" t="s">
        <v>193</v>
      </c>
      <c r="C23" s="301"/>
      <c r="D23" s="299"/>
      <c r="F23" s="161" t="s">
        <v>568</v>
      </c>
      <c r="G23" s="161" t="s">
        <v>590</v>
      </c>
    </row>
    <row r="24" spans="1:7" ht="15" x14ac:dyDescent="0.25">
      <c r="A24" s="301">
        <v>1</v>
      </c>
      <c r="B24" s="305" t="s">
        <v>199</v>
      </c>
      <c r="C24" s="303">
        <f>'P-Pkv-Pro'!H46</f>
        <v>0</v>
      </c>
      <c r="D24" s="299"/>
      <c r="F24" s="161" t="s">
        <v>570</v>
      </c>
      <c r="G24" s="161" t="s">
        <v>591</v>
      </c>
    </row>
    <row r="25" spans="1:7" ht="15" x14ac:dyDescent="0.25">
      <c r="A25" s="301">
        <v>2</v>
      </c>
      <c r="B25" s="305" t="s">
        <v>194</v>
      </c>
      <c r="C25" s="303">
        <f>'P-Pkv-Pro'!H82</f>
        <v>0</v>
      </c>
      <c r="D25" s="299"/>
      <c r="F25" s="161" t="s">
        <v>569</v>
      </c>
      <c r="G25" s="161" t="s">
        <v>592</v>
      </c>
    </row>
    <row r="26" spans="1:7" ht="15" x14ac:dyDescent="0.25">
      <c r="A26" s="301">
        <v>3</v>
      </c>
      <c r="B26" s="305" t="s">
        <v>200</v>
      </c>
      <c r="C26" s="303">
        <f>SUM('P-Pkv-Pro'!H84:H96)</f>
        <v>0</v>
      </c>
      <c r="D26" s="299"/>
      <c r="F26" s="161" t="s">
        <v>571</v>
      </c>
      <c r="G26" s="161" t="s">
        <v>593</v>
      </c>
    </row>
    <row r="27" spans="1:7" ht="15" x14ac:dyDescent="0.25">
      <c r="A27" s="301">
        <v>4</v>
      </c>
      <c r="B27" s="305" t="s">
        <v>392</v>
      </c>
      <c r="C27" s="303">
        <f>'P-Pkv-Pro'!H97</f>
        <v>0</v>
      </c>
      <c r="D27" s="299"/>
      <c r="F27" s="109"/>
      <c r="G27" s="161" t="s">
        <v>594</v>
      </c>
    </row>
    <row r="28" spans="1:7" ht="15" x14ac:dyDescent="0.25">
      <c r="A28" s="301">
        <v>5</v>
      </c>
      <c r="B28" s="305" t="s">
        <v>201</v>
      </c>
      <c r="C28" s="303">
        <f>'P-Pkv-Pro'!H108</f>
        <v>0</v>
      </c>
      <c r="D28" s="299"/>
      <c r="F28" s="109"/>
      <c r="G28" s="161" t="s">
        <v>595</v>
      </c>
    </row>
    <row r="29" spans="1:7" ht="15" x14ac:dyDescent="0.25">
      <c r="A29" s="301"/>
      <c r="B29" s="306" t="s">
        <v>384</v>
      </c>
      <c r="C29" s="307">
        <f>SUM(C24:C28)</f>
        <v>0</v>
      </c>
      <c r="D29" s="307">
        <f>SUM(D24:D28)</f>
        <v>0</v>
      </c>
      <c r="G29" s="161" t="s">
        <v>596</v>
      </c>
    </row>
    <row r="30" spans="1:7" ht="15" x14ac:dyDescent="0.25">
      <c r="A30" s="301"/>
      <c r="B30" s="306" t="s">
        <v>284</v>
      </c>
      <c r="C30" s="307">
        <f>C22+C29</f>
        <v>0</v>
      </c>
      <c r="D30" s="307">
        <f>D22+D29</f>
        <v>0</v>
      </c>
      <c r="E30" s="12"/>
      <c r="G30" s="161" t="s">
        <v>597</v>
      </c>
    </row>
    <row r="31" spans="1:7" ht="15" x14ac:dyDescent="0.25">
      <c r="A31" s="39"/>
      <c r="B31" s="306" t="s">
        <v>273</v>
      </c>
      <c r="C31" s="307">
        <f>C18-C30</f>
        <v>0</v>
      </c>
      <c r="D31" s="307">
        <f>D18-D30</f>
        <v>0</v>
      </c>
      <c r="E31" s="12"/>
      <c r="F31" s="12"/>
      <c r="G31" s="12"/>
    </row>
    <row r="32" spans="1:7" ht="15" x14ac:dyDescent="0.25">
      <c r="A32" s="301"/>
      <c r="B32" s="296" t="s">
        <v>350</v>
      </c>
      <c r="C32" s="303"/>
      <c r="D32" s="299"/>
      <c r="F32" s="109"/>
      <c r="G32" s="161"/>
    </row>
    <row r="33" spans="1:7" ht="15" x14ac:dyDescent="0.25">
      <c r="A33" s="301"/>
      <c r="B33" s="304" t="s">
        <v>351</v>
      </c>
      <c r="C33" s="303">
        <f>'S-7'!G15</f>
        <v>0</v>
      </c>
      <c r="D33" s="303">
        <f>RECEIPTS!G11</f>
        <v>0</v>
      </c>
      <c r="F33" s="109"/>
      <c r="G33" s="161"/>
    </row>
    <row r="34" spans="1:7" ht="15" x14ac:dyDescent="0.25">
      <c r="A34" s="301"/>
      <c r="B34" s="304" t="s">
        <v>352</v>
      </c>
      <c r="C34" s="303">
        <f>'S  8'!G36</f>
        <v>0</v>
      </c>
      <c r="D34" s="303">
        <f>'S8-Pkv'!C39</f>
        <v>0</v>
      </c>
      <c r="F34" s="109"/>
      <c r="G34" s="161"/>
    </row>
    <row r="35" spans="1:7" ht="15" x14ac:dyDescent="0.25">
      <c r="A35" s="301"/>
      <c r="B35" s="310" t="s">
        <v>106</v>
      </c>
      <c r="C35" s="303">
        <f>SUM(C33:C34)</f>
        <v>0</v>
      </c>
      <c r="D35" s="303">
        <f>SUM(D33:D34)</f>
        <v>0</v>
      </c>
      <c r="F35" s="109"/>
      <c r="G35" s="161"/>
    </row>
    <row r="36" spans="1:7" ht="15" x14ac:dyDescent="0.25">
      <c r="A36" s="301"/>
      <c r="B36" s="305" t="s">
        <v>353</v>
      </c>
      <c r="C36" s="303">
        <f>'S-3'!G36</f>
        <v>0</v>
      </c>
      <c r="D36" s="303">
        <f>'S3-Pkv'!C36</f>
        <v>0</v>
      </c>
      <c r="F36" s="109"/>
      <c r="G36" s="161"/>
    </row>
    <row r="37" spans="1:7" ht="15" x14ac:dyDescent="0.25">
      <c r="A37" s="301"/>
      <c r="B37" s="310" t="s">
        <v>354</v>
      </c>
      <c r="C37" s="303">
        <f>C35-C36</f>
        <v>0</v>
      </c>
      <c r="D37" s="303">
        <f>D35-D36</f>
        <v>0</v>
      </c>
      <c r="F37" s="109"/>
      <c r="G37" s="161"/>
    </row>
    <row r="38" spans="1:7" ht="16.5" customHeight="1" x14ac:dyDescent="0.25">
      <c r="A38" s="406"/>
      <c r="B38" s="407"/>
      <c r="C38" s="321">
        <f>C31-C37</f>
        <v>0</v>
      </c>
      <c r="D38" s="321">
        <f>D31-D37</f>
        <v>0</v>
      </c>
      <c r="F38" s="109"/>
      <c r="G38" s="161"/>
    </row>
    <row r="39" spans="1:7" ht="26.25" customHeight="1" x14ac:dyDescent="0.25">
      <c r="A39" s="859" t="s">
        <v>840</v>
      </c>
      <c r="B39" s="860"/>
      <c r="C39" s="860"/>
      <c r="D39" s="861"/>
    </row>
    <row r="40" spans="1:7" ht="26.25" customHeight="1" x14ac:dyDescent="0.25">
      <c r="A40" s="402"/>
      <c r="B40" s="402"/>
      <c r="C40" s="402"/>
      <c r="D40" s="402"/>
    </row>
    <row r="41" spans="1:7" ht="26.25" customHeight="1" x14ac:dyDescent="0.25">
      <c r="A41" s="402"/>
      <c r="B41" s="402"/>
      <c r="C41" s="402"/>
      <c r="D41" s="402"/>
    </row>
    <row r="42" spans="1:7" ht="26.25" customHeight="1" x14ac:dyDescent="0.25">
      <c r="A42" s="402"/>
      <c r="B42" s="402"/>
      <c r="C42" s="402"/>
      <c r="D42" s="402"/>
    </row>
    <row r="43" spans="1:7" ht="26.25" customHeight="1" x14ac:dyDescent="0.25">
      <c r="A43" s="402"/>
      <c r="B43" s="402"/>
      <c r="C43" s="402"/>
      <c r="D43" s="402"/>
    </row>
  </sheetData>
  <sheetProtection algorithmName="SHA-512" hashValue="FyvKY40wXl9IM+CR03N/iV1Co7jHKFmZv9O4hVDOLbOCVrUmSeaKyzBFykn9D260Bh0AJ4VaTWCd+RbFDw0qCA==" saltValue="e2ICft7Hc1b2TlvcHzaGqg==" spinCount="100000" sheet="1" formatColumns="0" formatRows="0"/>
  <mergeCells count="6">
    <mergeCell ref="A39:D39"/>
    <mergeCell ref="C3:D3"/>
    <mergeCell ref="A1:D1"/>
    <mergeCell ref="A2:D2"/>
    <mergeCell ref="A3:A5"/>
    <mergeCell ref="B3:B5"/>
  </mergeCells>
  <conditionalFormatting sqref="B10:B13">
    <cfRule type="duplicateValues" dxfId="2" priority="2"/>
  </conditionalFormatting>
  <conditionalFormatting sqref="B16:B17">
    <cfRule type="duplicateValues" dxfId="1" priority="1"/>
  </conditionalFormatting>
  <hyperlinks>
    <hyperlink ref="F6" location="BS!Print_Area" display="Balance Sheet"/>
    <hyperlink ref="F7" location="RECEIPTS!Print_Titles" display="Receipt"/>
    <hyperlink ref="F8" location="PAYMENTS!Print_Titles" display="Payment"/>
    <hyperlink ref="F9" location="'ANNE-REC-SF-PROV '!Print_Area" display="SF-Rec-Prov-Annex"/>
    <hyperlink ref="F10" location="'ANNE-REC-VVN-PROV'!Print_Area" display="VVN-Rec-Prov-Annex"/>
    <hyperlink ref="F11" location="'ANNE-PAYM-PROJCTSF-PROV'!Print_Area" display="Project-Rec-Prov-Annex"/>
    <hyperlink ref="F12" location="'ANNE-PAYM-SF-PROV'!Print_Area" display="SF-Paym-Prov-Annex"/>
    <hyperlink ref="F13" location="'ANNE-PAYM-VVN-PROV'!Print_Area" display="VVN-Paym-Prov-Annex"/>
    <hyperlink ref="F14" location="'ANNE-PAYM-PLAN-PROV'!Print_Area" display="Plan-Paym-Prov-Annex"/>
    <hyperlink ref="F15" location="'I&amp;E'!Print_Area" display="Income &amp; Expenditure"/>
    <hyperlink ref="F16" location="'S-1'!Print_Area" display="Schedule-1"/>
    <hyperlink ref="F17" location="'S-2'!Print_Area" display="Schedule-2"/>
    <hyperlink ref="F18" location="'2A'!Print_Area" display="Schedule-2A"/>
    <hyperlink ref="F19" location="'S-3'!Print_Area" display="Schedule-3"/>
    <hyperlink ref="F20" location="'S- 3 A'!A1" display="Schedule-3A"/>
    <hyperlink ref="F21" location="'S-3B'!A1" display="Schedule-3B"/>
    <hyperlink ref="F22" location="'ANN-S3-SF Civil'!Print_Area" display="S3-Annex-SF"/>
    <hyperlink ref="F23" location="'ANN-S3-VVN-ALL'!Print_Area" display="S3-Annex-VVN"/>
    <hyperlink ref="F24" location="'ANN-S3-PROJCT-SF'!Print_Area" display="S3-Annex-Project"/>
    <hyperlink ref="F25" location="'ANN-S3-PLAN'!Print_Area" display="S3-Annex-Plan"/>
    <hyperlink ref="F26" location="'ANN-S3-SP.PLAN'!Print_Area" display="S3-Annex-Specific Plan"/>
    <hyperlink ref="G6" location="'S-4'!Print_Area" display="Schedule-4 (All)"/>
    <hyperlink ref="G7" location="'S-4 A'!A1" display="Sch-4A (SF)"/>
    <hyperlink ref="G8" location="'s4-B'!A1" display="Sch-4B (Plan)"/>
    <hyperlink ref="G9" location="'s 4 c '!A1" display="Sch-4C (Specific Plan)"/>
    <hyperlink ref="G10" location="'s 4 D'!A1" display="Sch-4D (VVN)"/>
    <hyperlink ref="G11" location="'s 4 E'!A1" display="Sch-4E (Project)"/>
    <hyperlink ref="G12" location="'S- 7'!A1" display="Schedule-7"/>
    <hyperlink ref="G13" location="'S  8'!Print_Area" display="Schedule-8"/>
    <hyperlink ref="G14" location="'ANNE-S8-SF Civil'!A1" display="S8-Annex-SF"/>
    <hyperlink ref="G15" location="'ANNE-S8-VVN All'!A1" display="S8-Annex-VVN"/>
    <hyperlink ref="G16" location="'ANNE-S8-ProjectSF'!A1" display="S8-Annex-Project"/>
    <hyperlink ref="G17" location="'ANNE-S8-PLAN'!A1" display="S8-Annex-Plan"/>
    <hyperlink ref="G18" location="'ANNE-S8-SP.PLAN'!A1" display="S8-Annex-Sp. Plan"/>
    <hyperlink ref="G19" location="'SCH-9 &amp; 10 '!Print_Area" display="S-9"/>
    <hyperlink ref="G20" location="'SCH-9 &amp; 10 '!Print_Area" display="S-10"/>
    <hyperlink ref="G21" location="'SCH 12 &amp;13 &amp; 14'!Print_Area" display="S-12"/>
    <hyperlink ref="G22" location="'SCH 12 &amp;13 &amp; 14'!Print_Area" display="S-13"/>
    <hyperlink ref="G23" location="'SCH 12 &amp;13 &amp; 14'!Print_Area" display="S-14"/>
    <hyperlink ref="G24" location="'SC-15'!Print_Area" display="S-15"/>
    <hyperlink ref="G25" location="'SCH- 16 &amp; 17'!Print_Area" display="S-16"/>
    <hyperlink ref="G26" location="'SCH- 16 &amp; 17'!Print_Area" display="S-17"/>
    <hyperlink ref="G27" location="'sch - 18 &amp;19 &amp; 22'!Print_Area" display="S-18"/>
    <hyperlink ref="G28" location="'sch - 18 &amp;19 &amp; 22'!Print_Area" display="S-19"/>
    <hyperlink ref="G29" location="'S-4'!Print_Area" display="S-4"/>
    <hyperlink ref="G30" location="'sch - 18 &amp;19 &amp; 22'!Print_Area" display="S-22"/>
  </hyperlinks>
  <printOptions horizontalCentered="1"/>
  <pageMargins left="1.2204724409448819" right="0.23622047244094491" top="0.35433070866141736" bottom="0.35433070866141736" header="0.23622047244094491" footer="0.23622047244094491"/>
  <pageSetup paperSize="9" scale="91" firstPageNumber="6" orientation="landscape" blackAndWhite="1" useFirstPageNumber="1"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9"/>
  <sheetViews>
    <sheetView view="pageBreakPreview" topLeftCell="A19" zoomScaleSheetLayoutView="100" workbookViewId="0">
      <selection activeCell="E30" sqref="E30"/>
    </sheetView>
  </sheetViews>
  <sheetFormatPr defaultColWidth="19.5703125" defaultRowHeight="12.75" x14ac:dyDescent="0.25"/>
  <cols>
    <col min="1" max="1" width="4.7109375" style="81" customWidth="1"/>
    <col min="2" max="2" width="54.28515625" style="81" customWidth="1"/>
    <col min="3" max="4" width="19.5703125" style="81" customWidth="1"/>
    <col min="5" max="5" width="19.5703125" style="85" customWidth="1"/>
    <col min="6" max="6" width="19.5703125" style="81" customWidth="1"/>
    <col min="7" max="7" width="9.140625" style="81" customWidth="1"/>
    <col min="8" max="8" width="17" style="81" customWidth="1"/>
    <col min="9" max="9" width="17.140625" style="81" customWidth="1"/>
    <col min="10" max="252" width="9.140625" style="81" customWidth="1"/>
    <col min="253" max="253" width="4.7109375" style="81" customWidth="1"/>
    <col min="254" max="254" width="54.28515625" style="81" customWidth="1"/>
    <col min="255" max="16384" width="19.5703125" style="81"/>
  </cols>
  <sheetData>
    <row r="1" spans="1:9" s="79" customFormat="1" ht="22.5" customHeight="1" x14ac:dyDescent="0.25">
      <c r="A1" s="884" t="str">
        <f>COVER!A1</f>
        <v>Kendriya Vidyalaya  GANGTOK</v>
      </c>
      <c r="B1" s="884"/>
      <c r="C1" s="884"/>
      <c r="D1" s="884"/>
      <c r="E1" s="884"/>
      <c r="F1" s="884"/>
    </row>
    <row r="2" spans="1:9" s="79" customFormat="1" ht="22.5" customHeight="1" x14ac:dyDescent="0.25">
      <c r="A2" s="885" t="s">
        <v>527</v>
      </c>
      <c r="B2" s="885"/>
      <c r="C2" s="885"/>
      <c r="D2" s="885"/>
      <c r="E2" s="885"/>
      <c r="F2" s="885"/>
    </row>
    <row r="3" spans="1:9" s="79" customFormat="1" ht="18.75" customHeight="1" x14ac:dyDescent="0.25">
      <c r="A3" s="886" t="s">
        <v>530</v>
      </c>
      <c r="B3" s="887"/>
      <c r="C3" s="887"/>
      <c r="D3" s="887"/>
      <c r="E3" s="887"/>
      <c r="F3" s="887"/>
    </row>
    <row r="4" spans="1:9" s="79" customFormat="1" ht="15" customHeight="1" thickBot="1" x14ac:dyDescent="0.3">
      <c r="A4" s="80"/>
      <c r="B4" s="82"/>
      <c r="C4" s="82"/>
      <c r="D4" s="82"/>
      <c r="E4" s="82"/>
      <c r="F4" s="82"/>
    </row>
    <row r="5" spans="1:9" ht="48.75" thickBot="1" x14ac:dyDescent="0.3">
      <c r="A5" s="888" t="s">
        <v>152</v>
      </c>
      <c r="B5" s="890" t="s">
        <v>202</v>
      </c>
      <c r="C5" s="327" t="s">
        <v>169</v>
      </c>
      <c r="D5" s="327" t="s">
        <v>523</v>
      </c>
      <c r="E5" s="327" t="s">
        <v>524</v>
      </c>
      <c r="F5" s="327" t="s">
        <v>525</v>
      </c>
    </row>
    <row r="6" spans="1:9" ht="13.5" thickBot="1" x14ac:dyDescent="0.3">
      <c r="A6" s="889"/>
      <c r="B6" s="891"/>
      <c r="C6" s="327">
        <v>1</v>
      </c>
      <c r="D6" s="327">
        <v>2</v>
      </c>
      <c r="E6" s="327">
        <v>3</v>
      </c>
      <c r="F6" s="327">
        <v>4</v>
      </c>
    </row>
    <row r="7" spans="1:9" s="5" customFormat="1" ht="16.5" customHeight="1" x14ac:dyDescent="0.2">
      <c r="A7" s="60" t="s">
        <v>3</v>
      </c>
      <c r="B7" s="322" t="s">
        <v>177</v>
      </c>
      <c r="C7" s="58"/>
      <c r="D7" s="58"/>
      <c r="E7" s="87"/>
      <c r="F7" s="58"/>
      <c r="H7" s="161" t="s">
        <v>553</v>
      </c>
      <c r="I7" s="161" t="s">
        <v>573</v>
      </c>
    </row>
    <row r="8" spans="1:9" s="5" customFormat="1" ht="16.5" customHeight="1" x14ac:dyDescent="0.2">
      <c r="A8" s="289">
        <v>1</v>
      </c>
      <c r="B8" s="292" t="s">
        <v>181</v>
      </c>
      <c r="C8" s="84"/>
      <c r="D8" s="87">
        <f>RECEIPTS!C82-PAYMENTS!E145</f>
        <v>0</v>
      </c>
      <c r="E8" s="84"/>
      <c r="F8" s="87">
        <f>C8+D8+E8</f>
        <v>0</v>
      </c>
      <c r="H8" s="161" t="s">
        <v>552</v>
      </c>
      <c r="I8" s="161" t="s">
        <v>574</v>
      </c>
    </row>
    <row r="9" spans="1:9" s="5" customFormat="1" ht="16.5" customHeight="1" x14ac:dyDescent="0.2">
      <c r="A9" s="289">
        <v>2</v>
      </c>
      <c r="B9" s="290" t="s">
        <v>302</v>
      </c>
      <c r="C9" s="84"/>
      <c r="D9" s="87">
        <f>RECEIPTS!C83-PAYMENTS!E146</f>
        <v>0</v>
      </c>
      <c r="E9" s="84"/>
      <c r="F9" s="87">
        <f>C9+D9+E9</f>
        <v>0</v>
      </c>
      <c r="H9" s="161" t="s">
        <v>554</v>
      </c>
      <c r="I9" s="161" t="s">
        <v>575</v>
      </c>
    </row>
    <row r="10" spans="1:9" s="5" customFormat="1" ht="16.5" customHeight="1" x14ac:dyDescent="0.2">
      <c r="A10" s="289">
        <v>3</v>
      </c>
      <c r="B10" s="293" t="s">
        <v>36</v>
      </c>
      <c r="C10" s="84"/>
      <c r="D10" s="87">
        <f>RECEIPTS!C84-PAYMENTS!E147</f>
        <v>0</v>
      </c>
      <c r="E10" s="84"/>
      <c r="F10" s="87">
        <f>C10+D10+E10</f>
        <v>0</v>
      </c>
      <c r="H10" s="161" t="s">
        <v>555</v>
      </c>
      <c r="I10" s="161" t="s">
        <v>576</v>
      </c>
    </row>
    <row r="11" spans="1:9" s="5" customFormat="1" ht="16.5" customHeight="1" x14ac:dyDescent="0.2">
      <c r="A11" s="289">
        <v>4</v>
      </c>
      <c r="B11" s="293" t="s">
        <v>419</v>
      </c>
      <c r="C11" s="703"/>
      <c r="D11" s="703"/>
      <c r="E11" s="704"/>
      <c r="F11" s="703"/>
      <c r="H11" s="161" t="s">
        <v>556</v>
      </c>
      <c r="I11" s="161" t="s">
        <v>577</v>
      </c>
    </row>
    <row r="12" spans="1:9" s="5" customFormat="1" ht="16.5" customHeight="1" x14ac:dyDescent="0.2">
      <c r="A12" s="289"/>
      <c r="B12" s="293" t="s">
        <v>357</v>
      </c>
      <c r="C12" s="84">
        <f>'P-SF-Pro'!D123</f>
        <v>0</v>
      </c>
      <c r="D12" s="87"/>
      <c r="E12" s="84">
        <f>'P-SF-Pro'!E123-'P-SF-Pro'!D123</f>
        <v>0</v>
      </c>
      <c r="F12" s="87">
        <f>C12+D12+E12</f>
        <v>0</v>
      </c>
      <c r="H12" s="161" t="s">
        <v>572</v>
      </c>
      <c r="I12" s="161" t="s">
        <v>578</v>
      </c>
    </row>
    <row r="13" spans="1:9" s="5" customFormat="1" ht="16.5" customHeight="1" x14ac:dyDescent="0.2">
      <c r="A13" s="289"/>
      <c r="B13" s="293" t="s">
        <v>356</v>
      </c>
      <c r="C13" s="84"/>
      <c r="D13" s="87">
        <f>RECEIPTS!C85-PAYMENTS!E148</f>
        <v>0</v>
      </c>
      <c r="E13" s="84"/>
      <c r="F13" s="87">
        <f>C13+D13+E13</f>
        <v>0</v>
      </c>
      <c r="H13" s="161" t="s">
        <v>557</v>
      </c>
      <c r="I13" s="161" t="s">
        <v>579</v>
      </c>
    </row>
    <row r="14" spans="1:9" s="5" customFormat="1" ht="16.5" customHeight="1" x14ac:dyDescent="0.2">
      <c r="A14" s="289">
        <v>5</v>
      </c>
      <c r="B14" s="323" t="s">
        <v>316</v>
      </c>
      <c r="C14" s="84"/>
      <c r="D14" s="87">
        <f>RECEIPTS!C86-PAYMENTS!E149</f>
        <v>0</v>
      </c>
      <c r="E14" s="84"/>
      <c r="F14" s="87">
        <f>C14+D14+E14</f>
        <v>0</v>
      </c>
      <c r="H14" s="161" t="s">
        <v>558</v>
      </c>
      <c r="I14" s="161" t="s">
        <v>580</v>
      </c>
    </row>
    <row r="15" spans="1:9" s="5" customFormat="1" ht="16.5" customHeight="1" x14ac:dyDescent="0.2">
      <c r="A15" s="289"/>
      <c r="B15" s="323" t="s">
        <v>355</v>
      </c>
      <c r="C15" s="114"/>
      <c r="D15" s="83"/>
      <c r="E15" s="114"/>
      <c r="F15" s="83"/>
      <c r="H15" s="161" t="s">
        <v>559</v>
      </c>
      <c r="I15" s="161" t="s">
        <v>581</v>
      </c>
    </row>
    <row r="16" spans="1:9" s="5" customFormat="1" ht="16.5" customHeight="1" x14ac:dyDescent="0.2">
      <c r="A16" s="289"/>
      <c r="B16" s="323" t="s">
        <v>356</v>
      </c>
      <c r="C16" s="114"/>
      <c r="D16" s="83"/>
      <c r="E16" s="114"/>
      <c r="F16" s="83"/>
      <c r="H16" s="161" t="s">
        <v>560</v>
      </c>
      <c r="I16" s="161" t="s">
        <v>582</v>
      </c>
    </row>
    <row r="17" spans="1:9" s="5" customFormat="1" ht="16.5" customHeight="1" x14ac:dyDescent="0.2">
      <c r="A17" s="289">
        <v>6</v>
      </c>
      <c r="B17" s="324" t="s">
        <v>164</v>
      </c>
      <c r="C17" s="84"/>
      <c r="D17" s="87">
        <f>RECEIPTS!C87-PAYMENTS!E150</f>
        <v>0</v>
      </c>
      <c r="E17" s="84"/>
      <c r="F17" s="87">
        <f t="shared" ref="F17:F34" si="0">C17+D17+E17</f>
        <v>0</v>
      </c>
      <c r="H17" s="161" t="s">
        <v>561</v>
      </c>
      <c r="I17" s="161" t="s">
        <v>583</v>
      </c>
    </row>
    <row r="18" spans="1:9" s="5" customFormat="1" ht="16.5" customHeight="1" x14ac:dyDescent="0.2">
      <c r="A18" s="289">
        <v>7</v>
      </c>
      <c r="B18" s="324" t="s">
        <v>37</v>
      </c>
      <c r="C18" s="84"/>
      <c r="D18" s="87">
        <f>RECEIPTS!C88-PAYMENTS!E151</f>
        <v>0</v>
      </c>
      <c r="E18" s="84"/>
      <c r="F18" s="87">
        <f t="shared" si="0"/>
        <v>0</v>
      </c>
      <c r="H18" s="161" t="s">
        <v>562</v>
      </c>
      <c r="I18" s="161" t="s">
        <v>584</v>
      </c>
    </row>
    <row r="19" spans="1:9" s="5" customFormat="1" ht="16.5" customHeight="1" x14ac:dyDescent="0.2">
      <c r="A19" s="289">
        <v>8</v>
      </c>
      <c r="B19" s="324" t="s">
        <v>38</v>
      </c>
      <c r="C19" s="84"/>
      <c r="D19" s="87">
        <f>RECEIPTS!C89-PAYMENTS!E152</f>
        <v>0</v>
      </c>
      <c r="E19" s="84"/>
      <c r="F19" s="87">
        <f t="shared" si="0"/>
        <v>0</v>
      </c>
      <c r="H19" s="161" t="s">
        <v>565</v>
      </c>
      <c r="I19" s="161" t="s">
        <v>585</v>
      </c>
    </row>
    <row r="20" spans="1:9" s="5" customFormat="1" ht="16.5" customHeight="1" x14ac:dyDescent="0.2">
      <c r="A20" s="289">
        <v>9</v>
      </c>
      <c r="B20" s="324" t="s">
        <v>39</v>
      </c>
      <c r="C20" s="84"/>
      <c r="D20" s="87">
        <f>RECEIPTS!C90-PAYMENTS!E153</f>
        <v>0</v>
      </c>
      <c r="E20" s="84"/>
      <c r="F20" s="87">
        <f t="shared" si="0"/>
        <v>0</v>
      </c>
      <c r="H20" s="161" t="s">
        <v>563</v>
      </c>
      <c r="I20" s="161" t="s">
        <v>586</v>
      </c>
    </row>
    <row r="21" spans="1:9" s="5" customFormat="1" ht="16.5" customHeight="1" x14ac:dyDescent="0.2">
      <c r="A21" s="289">
        <v>10</v>
      </c>
      <c r="B21" s="324" t="s">
        <v>451</v>
      </c>
      <c r="C21" s="84"/>
      <c r="D21" s="87">
        <f>RECEIPTS!C91-PAYMENTS!E154</f>
        <v>0</v>
      </c>
      <c r="E21" s="84"/>
      <c r="F21" s="87">
        <f t="shared" si="0"/>
        <v>0</v>
      </c>
      <c r="H21" s="161" t="s">
        <v>564</v>
      </c>
      <c r="I21" s="161" t="s">
        <v>587</v>
      </c>
    </row>
    <row r="22" spans="1:9" s="5" customFormat="1" ht="16.5" customHeight="1" x14ac:dyDescent="0.2">
      <c r="A22" s="289">
        <v>11</v>
      </c>
      <c r="B22" s="324" t="s">
        <v>40</v>
      </c>
      <c r="C22" s="84"/>
      <c r="D22" s="87">
        <f>RECEIPTS!C92-PAYMENTS!E155</f>
        <v>0</v>
      </c>
      <c r="E22" s="84"/>
      <c r="F22" s="87">
        <f t="shared" si="0"/>
        <v>0</v>
      </c>
      <c r="H22" s="161" t="s">
        <v>566</v>
      </c>
      <c r="I22" s="161" t="s">
        <v>588</v>
      </c>
    </row>
    <row r="23" spans="1:9" s="5" customFormat="1" ht="16.5" customHeight="1" x14ac:dyDescent="0.2">
      <c r="A23" s="289">
        <v>12</v>
      </c>
      <c r="B23" s="290" t="s">
        <v>629</v>
      </c>
      <c r="C23" s="84"/>
      <c r="D23" s="87">
        <f>RECEIPTS!C93-PAYMENTS!E156</f>
        <v>0</v>
      </c>
      <c r="E23" s="115"/>
      <c r="F23" s="87">
        <f t="shared" si="0"/>
        <v>0</v>
      </c>
      <c r="H23" s="161" t="s">
        <v>567</v>
      </c>
      <c r="I23" s="161" t="s">
        <v>589</v>
      </c>
    </row>
    <row r="24" spans="1:9" s="5" customFormat="1" ht="16.5" customHeight="1" x14ac:dyDescent="0.2">
      <c r="A24" s="289">
        <v>13</v>
      </c>
      <c r="B24" s="324" t="s">
        <v>640</v>
      </c>
      <c r="C24" s="84"/>
      <c r="D24" s="87">
        <f>RECEIPTS!C94-PAYMENTS!E157</f>
        <v>0</v>
      </c>
      <c r="E24" s="84"/>
      <c r="F24" s="87">
        <f t="shared" si="0"/>
        <v>0</v>
      </c>
      <c r="H24" s="161" t="s">
        <v>568</v>
      </c>
      <c r="I24" s="161" t="s">
        <v>590</v>
      </c>
    </row>
    <row r="25" spans="1:9" s="5" customFormat="1" ht="16.5" customHeight="1" x14ac:dyDescent="0.2">
      <c r="A25" s="289">
        <v>14</v>
      </c>
      <c r="B25" s="324" t="s">
        <v>165</v>
      </c>
      <c r="C25" s="84"/>
      <c r="D25" s="87">
        <f>RECEIPTS!C95-PAYMENTS!E158</f>
        <v>0</v>
      </c>
      <c r="E25" s="84"/>
      <c r="F25" s="87">
        <f t="shared" si="0"/>
        <v>0</v>
      </c>
      <c r="H25" s="161" t="s">
        <v>570</v>
      </c>
      <c r="I25" s="161" t="s">
        <v>591</v>
      </c>
    </row>
    <row r="26" spans="1:9" s="5" customFormat="1" ht="16.5" customHeight="1" x14ac:dyDescent="0.2">
      <c r="A26" s="325" t="s">
        <v>12</v>
      </c>
      <c r="B26" s="326" t="s">
        <v>319</v>
      </c>
      <c r="C26" s="87"/>
      <c r="D26" s="142"/>
      <c r="E26" s="87"/>
      <c r="F26" s="87"/>
      <c r="H26" s="161" t="s">
        <v>569</v>
      </c>
      <c r="I26" s="161" t="s">
        <v>592</v>
      </c>
    </row>
    <row r="27" spans="1:9" s="5" customFormat="1" ht="16.5" customHeight="1" x14ac:dyDescent="0.2">
      <c r="A27" s="289">
        <v>1</v>
      </c>
      <c r="B27" s="293" t="s">
        <v>360</v>
      </c>
      <c r="C27" s="87">
        <f>'R-SF-Pro'!F16</f>
        <v>0</v>
      </c>
      <c r="D27" s="87"/>
      <c r="E27" s="84">
        <f>'R-SF-Pro'!G16-'R-SF-Pro'!F16</f>
        <v>0</v>
      </c>
      <c r="F27" s="87">
        <f t="shared" si="0"/>
        <v>0</v>
      </c>
      <c r="H27" s="161" t="s">
        <v>571</v>
      </c>
      <c r="I27" s="161" t="s">
        <v>593</v>
      </c>
    </row>
    <row r="28" spans="1:9" s="5" customFormat="1" ht="16.5" customHeight="1" x14ac:dyDescent="0.2">
      <c r="A28" s="289">
        <v>2</v>
      </c>
      <c r="B28" s="293" t="s">
        <v>412</v>
      </c>
      <c r="C28" s="87">
        <f>'R-SF-Pro'!F23</f>
        <v>0</v>
      </c>
      <c r="D28" s="87"/>
      <c r="E28" s="84">
        <f>'R-SF-Pro'!G23+'R-SF-Pro'!G27-'R-SF-Pro'!F23-'R-SF-Pro'!F27</f>
        <v>0</v>
      </c>
      <c r="F28" s="87">
        <f t="shared" si="0"/>
        <v>0</v>
      </c>
      <c r="H28" s="109"/>
      <c r="I28" s="161" t="s">
        <v>594</v>
      </c>
    </row>
    <row r="29" spans="1:9" s="5" customFormat="1" ht="16.5" customHeight="1" x14ac:dyDescent="0.2">
      <c r="A29" s="325" t="s">
        <v>16</v>
      </c>
      <c r="B29" s="326" t="s">
        <v>703</v>
      </c>
      <c r="C29" s="87"/>
      <c r="D29" s="87"/>
      <c r="E29" s="87"/>
      <c r="F29" s="87"/>
      <c r="H29" s="109"/>
      <c r="I29" s="161" t="s">
        <v>595</v>
      </c>
    </row>
    <row r="30" spans="1:9" s="5" customFormat="1" ht="16.5" customHeight="1" x14ac:dyDescent="0.2">
      <c r="A30" s="289">
        <v>1</v>
      </c>
      <c r="B30" s="293" t="s">
        <v>704</v>
      </c>
      <c r="C30" s="103">
        <f>'P-SF-Pro'!D46</f>
        <v>2043215</v>
      </c>
      <c r="D30" s="103"/>
      <c r="E30" s="84">
        <f>'P-SF-Pro'!E46-'P-SF-Pro'!D46</f>
        <v>684903</v>
      </c>
      <c r="F30" s="87">
        <f t="shared" si="0"/>
        <v>2728118</v>
      </c>
      <c r="I30" s="161" t="s">
        <v>596</v>
      </c>
    </row>
    <row r="31" spans="1:9" s="5" customFormat="1" ht="16.5" customHeight="1" x14ac:dyDescent="0.2">
      <c r="A31" s="289">
        <v>2</v>
      </c>
      <c r="B31" s="293" t="s">
        <v>705</v>
      </c>
      <c r="C31" s="103">
        <f>'P-SF-Pro'!D82</f>
        <v>0</v>
      </c>
      <c r="D31" s="103"/>
      <c r="E31" s="84">
        <f>'P-SF-Pro'!E82-'P-SF-Pro'!D82</f>
        <v>0</v>
      </c>
      <c r="F31" s="87">
        <f t="shared" si="0"/>
        <v>0</v>
      </c>
      <c r="I31" s="161"/>
    </row>
    <row r="32" spans="1:9" s="5" customFormat="1" ht="16.5" customHeight="1" x14ac:dyDescent="0.2">
      <c r="A32" s="289">
        <v>3</v>
      </c>
      <c r="B32" s="293" t="s">
        <v>706</v>
      </c>
      <c r="C32" s="103">
        <f>'P-SF-Pro'!D99</f>
        <v>0</v>
      </c>
      <c r="D32" s="103"/>
      <c r="E32" s="84">
        <f>'P-SF-Pro'!E99-'P-SF-Pro'!D99</f>
        <v>0</v>
      </c>
      <c r="F32" s="87">
        <f t="shared" si="0"/>
        <v>0</v>
      </c>
      <c r="I32" s="161"/>
    </row>
    <row r="33" spans="1:9" s="5" customFormat="1" ht="16.5" customHeight="1" x14ac:dyDescent="0.2">
      <c r="A33" s="289">
        <v>4</v>
      </c>
      <c r="B33" s="293" t="s">
        <v>707</v>
      </c>
      <c r="C33" s="103">
        <f>'P-SF-Pro'!D108</f>
        <v>0</v>
      </c>
      <c r="D33" s="103"/>
      <c r="E33" s="84">
        <f>'P-SF-Pro'!E108-'P-SF-Pro'!D108</f>
        <v>0</v>
      </c>
      <c r="F33" s="87">
        <f t="shared" si="0"/>
        <v>0</v>
      </c>
      <c r="I33" s="161"/>
    </row>
    <row r="34" spans="1:9" s="5" customFormat="1" ht="16.5" customHeight="1" x14ac:dyDescent="0.2">
      <c r="A34" s="325" t="s">
        <v>17</v>
      </c>
      <c r="B34" s="333" t="s">
        <v>671</v>
      </c>
      <c r="C34" s="103"/>
      <c r="D34" s="103"/>
      <c r="E34" s="103"/>
      <c r="F34" s="87">
        <f t="shared" si="0"/>
        <v>0</v>
      </c>
      <c r="G34" s="5" t="s">
        <v>526</v>
      </c>
      <c r="I34" s="161" t="s">
        <v>597</v>
      </c>
    </row>
    <row r="35" spans="1:9" s="5" customFormat="1" ht="16.5" customHeight="1" x14ac:dyDescent="0.2">
      <c r="A35" s="289"/>
      <c r="B35" s="293"/>
      <c r="C35" s="103"/>
      <c r="D35" s="103"/>
      <c r="E35" s="103"/>
      <c r="F35" s="103"/>
    </row>
    <row r="36" spans="1:9" s="5" customFormat="1" ht="16.5" customHeight="1" x14ac:dyDescent="0.2">
      <c r="A36" s="289"/>
      <c r="B36" s="293"/>
      <c r="C36" s="103"/>
      <c r="D36" s="103"/>
      <c r="E36" s="103"/>
      <c r="F36" s="103"/>
    </row>
    <row r="37" spans="1:9" s="28" customFormat="1" ht="21" customHeight="1" x14ac:dyDescent="0.25">
      <c r="A37" s="163"/>
      <c r="B37" s="23" t="s">
        <v>0</v>
      </c>
      <c r="C37" s="146">
        <f>SUM(C8:C36)</f>
        <v>2043215</v>
      </c>
      <c r="D37" s="146">
        <f>SUM(D8:D36)</f>
        <v>0</v>
      </c>
      <c r="E37" s="146">
        <f>SUM(E8:E36)</f>
        <v>684903</v>
      </c>
      <c r="F37" s="146">
        <f>SUM(F8:F36)</f>
        <v>2728118</v>
      </c>
    </row>
    <row r="38" spans="1:9" s="20" customFormat="1" ht="27.75" customHeight="1" x14ac:dyDescent="0.25">
      <c r="A38" s="882" t="s">
        <v>840</v>
      </c>
      <c r="B38" s="883"/>
      <c r="C38" s="883"/>
      <c r="D38" s="883"/>
      <c r="E38" s="883"/>
      <c r="F38" s="883"/>
    </row>
    <row r="39" spans="1:9" s="5" customFormat="1" ht="15.75" customHeight="1" x14ac:dyDescent="0.2">
      <c r="B39" s="5" t="s">
        <v>442</v>
      </c>
      <c r="E39" s="156"/>
    </row>
  </sheetData>
  <sheetProtection formatColumns="0" formatRows="0"/>
  <mergeCells count="6">
    <mergeCell ref="A38:F38"/>
    <mergeCell ref="A1:F1"/>
    <mergeCell ref="A2:F2"/>
    <mergeCell ref="A3:F3"/>
    <mergeCell ref="A5:A6"/>
    <mergeCell ref="B5:B6"/>
  </mergeCells>
  <hyperlinks>
    <hyperlink ref="H7" location="BS!Print_Area" display="Balance Sheet"/>
    <hyperlink ref="H8" location="RECEIPTS!Print_Titles" display="Receipt"/>
    <hyperlink ref="H9" location="PAYMENTS!Print_Titles" display="Payment"/>
    <hyperlink ref="H10" location="'ANNE-REC-SF-PROV '!Print_Area" display="SF-Rec-Prov-Annex"/>
    <hyperlink ref="H11" location="'ANNE-REC-VVN-PROV'!Print_Area" display="VVN-Rec-Prov-Annex"/>
    <hyperlink ref="H12" location="'ANNE-PAYM-PROJCTSF-PROV'!Print_Area" display="Project-Rec-Prov-Annex"/>
    <hyperlink ref="H13" location="'ANNE-PAYM-SF-PROV'!Print_Area" display="SF-Paym-Prov-Annex"/>
    <hyperlink ref="H14" location="'ANNE-PAYM-VVN-PROV'!Print_Area" display="VVN-Paym-Prov-Annex"/>
    <hyperlink ref="H15" location="'ANNE-PAYM-PLAN-PROV'!Print_Area" display="Plan-Paym-Prov-Annex"/>
    <hyperlink ref="H16" location="'I&amp;E'!Print_Area" display="Income &amp; Expenditure"/>
    <hyperlink ref="H17" location="'S-1'!Print_Area" display="Schedule-1"/>
    <hyperlink ref="H18" location="'S-2'!Print_Area" display="Schedule-2"/>
    <hyperlink ref="H19" location="'2A'!Print_Area" display="Schedule-2A"/>
    <hyperlink ref="H20" location="'S-3'!Print_Area" display="Schedule-3"/>
    <hyperlink ref="H21" location="'S- 3 A'!A1" display="Schedule-3A"/>
    <hyperlink ref="H22" location="'S-3B'!A1" display="Schedule-3B"/>
    <hyperlink ref="H23" location="'ANN-S3-SF Civil'!Print_Area" display="S3-Annex-SF"/>
    <hyperlink ref="H24" location="'ANN-S3-VVN-ALL'!Print_Area" display="S3-Annex-VVN"/>
    <hyperlink ref="H25" location="'ANN-S3-PROJCT-SF'!Print_Area" display="S3-Annex-Project"/>
    <hyperlink ref="H26" location="'ANN-S3-PLAN'!Print_Area" display="S3-Annex-Plan"/>
    <hyperlink ref="H27" location="'ANN-S3-SP.PLAN'!Print_Area" display="S3-Annex-Specific Plan"/>
    <hyperlink ref="I7" location="'S-4'!Print_Area" display="Schedule-4 (All)"/>
    <hyperlink ref="I8" location="'S-4 A'!A1" display="Sch-4A (SF)"/>
    <hyperlink ref="I9" location="'s4-B'!A1" display="Sch-4B (Plan)"/>
    <hyperlink ref="I10" location="'s 4 c '!A1" display="Sch-4C (Specific Plan)"/>
    <hyperlink ref="I11" location="'s 4 D'!A1" display="Sch-4D (VVN)"/>
    <hyperlink ref="I12" location="'s 4 E'!A1" display="Sch-4E (Project)"/>
    <hyperlink ref="I13" location="'S- 7'!A1" display="Schedule-7"/>
    <hyperlink ref="I14" location="'S  8'!Print_Area" display="Schedule-8"/>
    <hyperlink ref="I15" location="'ANNE-S8-SF Civil'!A1" display="S8-Annex-SF"/>
    <hyperlink ref="I16" location="'ANNE-S8-VVN All'!A1" display="S8-Annex-VVN"/>
    <hyperlink ref="I17" location="'ANNE-S8-ProjectSF'!A1" display="S8-Annex-Project"/>
    <hyperlink ref="I18" location="'ANNE-S8-PLAN'!A1" display="S8-Annex-Plan"/>
    <hyperlink ref="I19" location="'ANNE-S8-SP.PLAN'!A1" display="S8-Annex-Sp. Plan"/>
    <hyperlink ref="I20" location="'SCH-9 &amp; 10 '!Print_Area" display="S-9"/>
    <hyperlink ref="I21" location="'SCH-9 &amp; 10 '!Print_Area" display="S-10"/>
    <hyperlink ref="I22" location="'SCH 12 &amp;13 &amp; 14'!Print_Area" display="S-12"/>
    <hyperlink ref="I23" location="'SCH 12 &amp;13 &amp; 14'!Print_Area" display="S-13"/>
    <hyperlink ref="I24" location="'SCH 12 &amp;13 &amp; 14'!Print_Area" display="S-14"/>
    <hyperlink ref="I25" location="'SC-15'!Print_Area" display="S-15"/>
    <hyperlink ref="I26" location="'SCH- 16 &amp; 17'!Print_Area" display="S-16"/>
    <hyperlink ref="I27" location="'SCH- 16 &amp; 17'!Print_Area" display="S-17"/>
    <hyperlink ref="I28" location="'sch - 18 &amp;19 &amp; 22'!Print_Area" display="S-18"/>
    <hyperlink ref="I29" location="'sch - 18 &amp;19 &amp; 22'!Print_Area" display="S-19"/>
    <hyperlink ref="I30" location="'S-4'!Print_Area" display="S-4"/>
    <hyperlink ref="I34" location="'sch - 18 &amp;19 &amp; 22'!Print_Area" display="S-22"/>
  </hyperlinks>
  <printOptions horizontalCentered="1"/>
  <pageMargins left="0.70866141732283472" right="0.23622047244094491" top="0.39370078740157483" bottom="0.59055118110236227" header="0.23622047244094491" footer="0.31496062992125984"/>
  <pageSetup paperSize="9" scale="77" firstPageNumber="28" orientation="landscape" blackAndWhite="1" useFirstPageNumber="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8"/>
  <sheetViews>
    <sheetView view="pageBreakPreview" topLeftCell="A13" zoomScaleSheetLayoutView="100" workbookViewId="0">
      <selection activeCell="D25" sqref="D25"/>
    </sheetView>
  </sheetViews>
  <sheetFormatPr defaultColWidth="19.5703125" defaultRowHeight="12.75" x14ac:dyDescent="0.25"/>
  <cols>
    <col min="1" max="1" width="4.7109375" style="81" customWidth="1"/>
    <col min="2" max="2" width="54.28515625" style="81" customWidth="1"/>
    <col min="3" max="4" width="19.5703125" style="81" customWidth="1"/>
    <col min="5" max="5" width="19.5703125" style="85" customWidth="1"/>
    <col min="6" max="6" width="19.5703125" style="81" customWidth="1"/>
    <col min="7" max="7" width="9.140625" style="81" customWidth="1"/>
    <col min="8" max="8" width="16.42578125" style="81" customWidth="1"/>
    <col min="9" max="9" width="19.85546875" style="81" customWidth="1"/>
    <col min="10" max="252" width="9.140625" style="81" customWidth="1"/>
    <col min="253" max="253" width="4.7109375" style="81" customWidth="1"/>
    <col min="254" max="254" width="54.28515625" style="81" customWidth="1"/>
    <col min="255" max="16384" width="19.5703125" style="81"/>
  </cols>
  <sheetData>
    <row r="1" spans="1:9" s="79" customFormat="1" ht="22.5" customHeight="1" x14ac:dyDescent="0.25">
      <c r="A1" s="884" t="str">
        <f>COVER!A1</f>
        <v>Kendriya Vidyalaya  GANGTOK</v>
      </c>
      <c r="B1" s="884"/>
      <c r="C1" s="884"/>
      <c r="D1" s="884"/>
      <c r="E1" s="884"/>
      <c r="F1" s="884"/>
    </row>
    <row r="2" spans="1:9" s="79" customFormat="1" ht="19.5" customHeight="1" x14ac:dyDescent="0.25">
      <c r="A2" s="885" t="s">
        <v>531</v>
      </c>
      <c r="B2" s="892"/>
      <c r="C2" s="892"/>
      <c r="D2" s="892"/>
      <c r="E2" s="892"/>
      <c r="F2" s="892"/>
    </row>
    <row r="3" spans="1:9" s="79" customFormat="1" ht="21" customHeight="1" x14ac:dyDescent="0.25">
      <c r="A3" s="886" t="s">
        <v>532</v>
      </c>
      <c r="B3" s="887"/>
      <c r="C3" s="887"/>
      <c r="D3" s="887"/>
      <c r="E3" s="887"/>
      <c r="F3" s="893"/>
    </row>
    <row r="4" spans="1:9" s="79" customFormat="1" ht="20.25" customHeight="1" thickBot="1" x14ac:dyDescent="0.3">
      <c r="A4" s="80"/>
      <c r="B4" s="82"/>
      <c r="C4" s="82"/>
      <c r="D4" s="82"/>
      <c r="E4" s="82"/>
      <c r="F4" s="82"/>
    </row>
    <row r="5" spans="1:9" ht="48.75" thickBot="1" x14ac:dyDescent="0.3">
      <c r="A5" s="888" t="s">
        <v>152</v>
      </c>
      <c r="B5" s="890" t="s">
        <v>202</v>
      </c>
      <c r="C5" s="327" t="s">
        <v>169</v>
      </c>
      <c r="D5" s="327" t="s">
        <v>523</v>
      </c>
      <c r="E5" s="327" t="s">
        <v>524</v>
      </c>
      <c r="F5" s="327" t="s">
        <v>525</v>
      </c>
    </row>
    <row r="6" spans="1:9" ht="13.5" thickBot="1" x14ac:dyDescent="0.3">
      <c r="A6" s="889"/>
      <c r="B6" s="891"/>
      <c r="C6" s="327">
        <v>1</v>
      </c>
      <c r="D6" s="327">
        <v>2</v>
      </c>
      <c r="E6" s="327">
        <v>3</v>
      </c>
      <c r="F6" s="327">
        <v>4</v>
      </c>
    </row>
    <row r="7" spans="1:9" s="5" customFormat="1" ht="17.25" customHeight="1" x14ac:dyDescent="0.2">
      <c r="A7" s="60" t="s">
        <v>3</v>
      </c>
      <c r="B7" s="322" t="s">
        <v>177</v>
      </c>
      <c r="C7" s="58"/>
      <c r="D7" s="58"/>
      <c r="E7" s="87"/>
      <c r="F7" s="58"/>
    </row>
    <row r="8" spans="1:9" s="5" customFormat="1" ht="17.25" customHeight="1" x14ac:dyDescent="0.2">
      <c r="A8" s="289">
        <v>1</v>
      </c>
      <c r="B8" s="292" t="s">
        <v>181</v>
      </c>
      <c r="C8" s="84"/>
      <c r="D8" s="87">
        <f>RECEIPTS!D82-PAYMENTS!F145</f>
        <v>0</v>
      </c>
      <c r="E8" s="84"/>
      <c r="F8" s="87">
        <f>C8+D8+E8</f>
        <v>0</v>
      </c>
      <c r="H8" s="161" t="s">
        <v>553</v>
      </c>
      <c r="I8" s="161" t="s">
        <v>573</v>
      </c>
    </row>
    <row r="9" spans="1:9" s="5" customFormat="1" ht="17.25" customHeight="1" x14ac:dyDescent="0.2">
      <c r="A9" s="289">
        <v>2</v>
      </c>
      <c r="B9" s="290" t="s">
        <v>302</v>
      </c>
      <c r="C9" s="84"/>
      <c r="D9" s="87">
        <f>RECEIPTS!D83-PAYMENTS!F146</f>
        <v>0</v>
      </c>
      <c r="E9" s="84"/>
      <c r="F9" s="87">
        <f>C9+D9+E9</f>
        <v>0</v>
      </c>
      <c r="H9" s="161" t="s">
        <v>552</v>
      </c>
      <c r="I9" s="161" t="s">
        <v>574</v>
      </c>
    </row>
    <row r="10" spans="1:9" s="5" customFormat="1" ht="17.25" customHeight="1" x14ac:dyDescent="0.2">
      <c r="A10" s="289">
        <v>3</v>
      </c>
      <c r="B10" s="293" t="s">
        <v>36</v>
      </c>
      <c r="C10" s="84">
        <v>130551</v>
      </c>
      <c r="D10" s="87">
        <f>RECEIPTS!D84-PAYMENTS!F147</f>
        <v>-85281</v>
      </c>
      <c r="E10" s="84"/>
      <c r="F10" s="87">
        <f>C10+D10+E10</f>
        <v>45270</v>
      </c>
      <c r="H10" s="161" t="s">
        <v>554</v>
      </c>
      <c r="I10" s="161" t="s">
        <v>575</v>
      </c>
    </row>
    <row r="11" spans="1:9" s="5" customFormat="1" ht="17.25" customHeight="1" x14ac:dyDescent="0.2">
      <c r="A11" s="289">
        <v>4</v>
      </c>
      <c r="B11" s="293" t="s">
        <v>419</v>
      </c>
      <c r="C11" s="704"/>
      <c r="D11" s="703"/>
      <c r="E11" s="704"/>
      <c r="F11" s="703"/>
      <c r="H11" s="161" t="s">
        <v>555</v>
      </c>
      <c r="I11" s="161" t="s">
        <v>576</v>
      </c>
    </row>
    <row r="12" spans="1:9" s="5" customFormat="1" ht="17.25" customHeight="1" x14ac:dyDescent="0.2">
      <c r="A12" s="289"/>
      <c r="B12" s="293" t="s">
        <v>357</v>
      </c>
      <c r="C12" s="84">
        <f>'P-VVN-Pro'!D90</f>
        <v>0</v>
      </c>
      <c r="D12" s="87"/>
      <c r="E12" s="84">
        <f>'P-VVN-Pro'!E90-'P-VVN-Pro'!D90</f>
        <v>0</v>
      </c>
      <c r="F12" s="87">
        <f>C12+D12+E12</f>
        <v>0</v>
      </c>
      <c r="H12" s="161" t="s">
        <v>556</v>
      </c>
      <c r="I12" s="161" t="s">
        <v>577</v>
      </c>
    </row>
    <row r="13" spans="1:9" s="5" customFormat="1" ht="17.25" customHeight="1" x14ac:dyDescent="0.2">
      <c r="A13" s="289"/>
      <c r="B13" s="293" t="s">
        <v>356</v>
      </c>
      <c r="C13" s="84"/>
      <c r="D13" s="87">
        <f>RECEIPTS!D85-PAYMENTS!F148</f>
        <v>0</v>
      </c>
      <c r="E13" s="84"/>
      <c r="F13" s="87">
        <f>C13+D13+E13</f>
        <v>0</v>
      </c>
      <c r="H13" s="161" t="s">
        <v>572</v>
      </c>
      <c r="I13" s="161" t="s">
        <v>578</v>
      </c>
    </row>
    <row r="14" spans="1:9" s="5" customFormat="1" ht="17.25" customHeight="1" x14ac:dyDescent="0.2">
      <c r="A14" s="289">
        <v>5</v>
      </c>
      <c r="B14" s="323" t="s">
        <v>316</v>
      </c>
      <c r="C14" s="84"/>
      <c r="D14" s="87">
        <f>RECEIPTS!D86-PAYMENTS!F149</f>
        <v>0</v>
      </c>
      <c r="E14" s="84"/>
      <c r="F14" s="87">
        <f>C14+D14+E14</f>
        <v>0</v>
      </c>
      <c r="H14" s="161" t="s">
        <v>557</v>
      </c>
      <c r="I14" s="161" t="s">
        <v>579</v>
      </c>
    </row>
    <row r="15" spans="1:9" s="5" customFormat="1" ht="17.25" customHeight="1" x14ac:dyDescent="0.2">
      <c r="A15" s="289"/>
      <c r="B15" s="323" t="s">
        <v>355</v>
      </c>
      <c r="C15" s="114"/>
      <c r="D15" s="83"/>
      <c r="E15" s="114"/>
      <c r="F15" s="83"/>
      <c r="H15" s="161" t="s">
        <v>558</v>
      </c>
      <c r="I15" s="161" t="s">
        <v>580</v>
      </c>
    </row>
    <row r="16" spans="1:9" s="5" customFormat="1" ht="17.25" customHeight="1" x14ac:dyDescent="0.2">
      <c r="A16" s="289"/>
      <c r="B16" s="323" t="s">
        <v>356</v>
      </c>
      <c r="C16" s="114"/>
      <c r="D16" s="83"/>
      <c r="E16" s="114"/>
      <c r="F16" s="83"/>
      <c r="H16" s="161" t="s">
        <v>559</v>
      </c>
      <c r="I16" s="161" t="s">
        <v>581</v>
      </c>
    </row>
    <row r="17" spans="1:9" s="5" customFormat="1" ht="17.25" customHeight="1" x14ac:dyDescent="0.2">
      <c r="A17" s="289">
        <v>6</v>
      </c>
      <c r="B17" s="324" t="s">
        <v>164</v>
      </c>
      <c r="C17" s="84"/>
      <c r="D17" s="87">
        <f>RECEIPTS!D87-PAYMENTS!F150</f>
        <v>0</v>
      </c>
      <c r="E17" s="84"/>
      <c r="F17" s="87">
        <f t="shared" ref="F17:F34" si="0">C17+D17+E17</f>
        <v>0</v>
      </c>
      <c r="H17" s="161" t="s">
        <v>560</v>
      </c>
      <c r="I17" s="161" t="s">
        <v>582</v>
      </c>
    </row>
    <row r="18" spans="1:9" s="5" customFormat="1" ht="17.25" customHeight="1" x14ac:dyDescent="0.2">
      <c r="A18" s="289">
        <v>7</v>
      </c>
      <c r="B18" s="324" t="s">
        <v>37</v>
      </c>
      <c r="C18" s="84"/>
      <c r="D18" s="87">
        <f>RECEIPTS!D88-PAYMENTS!F151</f>
        <v>0</v>
      </c>
      <c r="E18" s="84"/>
      <c r="F18" s="87">
        <f t="shared" si="0"/>
        <v>0</v>
      </c>
      <c r="H18" s="161" t="s">
        <v>561</v>
      </c>
      <c r="I18" s="161" t="s">
        <v>583</v>
      </c>
    </row>
    <row r="19" spans="1:9" s="5" customFormat="1" ht="17.25" customHeight="1" x14ac:dyDescent="0.2">
      <c r="A19" s="289">
        <v>8</v>
      </c>
      <c r="B19" s="324" t="s">
        <v>38</v>
      </c>
      <c r="C19" s="84"/>
      <c r="D19" s="87">
        <f>RECEIPTS!D89-PAYMENTS!F152</f>
        <v>0</v>
      </c>
      <c r="E19" s="84"/>
      <c r="F19" s="87">
        <f t="shared" si="0"/>
        <v>0</v>
      </c>
      <c r="H19" s="161" t="s">
        <v>562</v>
      </c>
      <c r="I19" s="161" t="s">
        <v>584</v>
      </c>
    </row>
    <row r="20" spans="1:9" s="5" customFormat="1" ht="17.25" customHeight="1" x14ac:dyDescent="0.2">
      <c r="A20" s="289">
        <v>9</v>
      </c>
      <c r="B20" s="324" t="s">
        <v>39</v>
      </c>
      <c r="C20" s="84"/>
      <c r="D20" s="87">
        <f>RECEIPTS!D90-PAYMENTS!F153</f>
        <v>0</v>
      </c>
      <c r="E20" s="84"/>
      <c r="F20" s="87">
        <f t="shared" si="0"/>
        <v>0</v>
      </c>
      <c r="H20" s="161" t="s">
        <v>565</v>
      </c>
      <c r="I20" s="161" t="s">
        <v>585</v>
      </c>
    </row>
    <row r="21" spans="1:9" s="5" customFormat="1" ht="17.25" customHeight="1" x14ac:dyDescent="0.2">
      <c r="A21" s="289">
        <v>10</v>
      </c>
      <c r="B21" s="324" t="s">
        <v>451</v>
      </c>
      <c r="C21" s="84"/>
      <c r="D21" s="87">
        <f>RECEIPTS!D91-PAYMENTS!F154</f>
        <v>0</v>
      </c>
      <c r="E21" s="84"/>
      <c r="F21" s="87">
        <f t="shared" si="0"/>
        <v>0</v>
      </c>
      <c r="H21" s="161" t="s">
        <v>563</v>
      </c>
      <c r="I21" s="161" t="s">
        <v>586</v>
      </c>
    </row>
    <row r="22" spans="1:9" s="5" customFormat="1" ht="17.25" customHeight="1" x14ac:dyDescent="0.2">
      <c r="A22" s="289">
        <v>11</v>
      </c>
      <c r="B22" s="324" t="s">
        <v>40</v>
      </c>
      <c r="C22" s="84"/>
      <c r="D22" s="87">
        <f>RECEIPTS!D92-PAYMENTS!F155</f>
        <v>0</v>
      </c>
      <c r="E22" s="84"/>
      <c r="F22" s="87">
        <f t="shared" si="0"/>
        <v>0</v>
      </c>
      <c r="H22" s="161" t="s">
        <v>564</v>
      </c>
      <c r="I22" s="161" t="s">
        <v>587</v>
      </c>
    </row>
    <row r="23" spans="1:9" s="5" customFormat="1" ht="17.25" customHeight="1" x14ac:dyDescent="0.2">
      <c r="A23" s="289">
        <v>12</v>
      </c>
      <c r="B23" s="290" t="s">
        <v>629</v>
      </c>
      <c r="C23" s="84"/>
      <c r="D23" s="87">
        <f>RECEIPTS!D93-PAYMENTS!F156</f>
        <v>0</v>
      </c>
      <c r="E23" s="84"/>
      <c r="F23" s="87">
        <f t="shared" si="0"/>
        <v>0</v>
      </c>
      <c r="H23" s="161" t="s">
        <v>566</v>
      </c>
      <c r="I23" s="161" t="s">
        <v>588</v>
      </c>
    </row>
    <row r="24" spans="1:9" s="5" customFormat="1" ht="17.25" customHeight="1" x14ac:dyDescent="0.2">
      <c r="A24" s="289">
        <v>13</v>
      </c>
      <c r="B24" s="324" t="s">
        <v>640</v>
      </c>
      <c r="C24" s="84"/>
      <c r="D24" s="87">
        <f>RECEIPTS!D94-PAYMENTS!F157</f>
        <v>0</v>
      </c>
      <c r="E24" s="84"/>
      <c r="F24" s="87">
        <f t="shared" si="0"/>
        <v>0</v>
      </c>
      <c r="H24" s="161" t="s">
        <v>567</v>
      </c>
      <c r="I24" s="161" t="s">
        <v>589</v>
      </c>
    </row>
    <row r="25" spans="1:9" s="5" customFormat="1" ht="17.25" customHeight="1" x14ac:dyDescent="0.2">
      <c r="A25" s="289">
        <v>14</v>
      </c>
      <c r="B25" s="324" t="s">
        <v>165</v>
      </c>
      <c r="C25" s="84"/>
      <c r="D25" s="87">
        <f>RECEIPTS!D95-PAYMENTS!F158</f>
        <v>-8875</v>
      </c>
      <c r="E25" s="84"/>
      <c r="F25" s="87">
        <f t="shared" si="0"/>
        <v>-8875</v>
      </c>
      <c r="H25" s="161" t="s">
        <v>568</v>
      </c>
      <c r="I25" s="161" t="s">
        <v>590</v>
      </c>
    </row>
    <row r="26" spans="1:9" s="5" customFormat="1" ht="17.25" customHeight="1" x14ac:dyDescent="0.2">
      <c r="A26" s="325" t="s">
        <v>12</v>
      </c>
      <c r="B26" s="326" t="s">
        <v>319</v>
      </c>
      <c r="C26" s="87"/>
      <c r="D26" s="142"/>
      <c r="E26" s="87"/>
      <c r="F26" s="87"/>
      <c r="H26" s="161" t="s">
        <v>570</v>
      </c>
      <c r="I26" s="161" t="s">
        <v>591</v>
      </c>
    </row>
    <row r="27" spans="1:9" s="5" customFormat="1" ht="17.25" customHeight="1" x14ac:dyDescent="0.2">
      <c r="A27" s="289">
        <v>1</v>
      </c>
      <c r="B27" s="293" t="s">
        <v>360</v>
      </c>
      <c r="C27" s="87">
        <f>'R-VVN-Pro'!F16</f>
        <v>0</v>
      </c>
      <c r="D27" s="87"/>
      <c r="E27" s="84">
        <f>'R-VVN-Pro'!G16-'R-VVN-Pro'!F16</f>
        <v>0</v>
      </c>
      <c r="F27" s="87">
        <f t="shared" si="0"/>
        <v>0</v>
      </c>
      <c r="H27" s="161" t="s">
        <v>569</v>
      </c>
      <c r="I27" s="161" t="s">
        <v>592</v>
      </c>
    </row>
    <row r="28" spans="1:9" s="5" customFormat="1" ht="17.25" customHeight="1" x14ac:dyDescent="0.2">
      <c r="A28" s="289">
        <v>2</v>
      </c>
      <c r="B28" s="293" t="s">
        <v>412</v>
      </c>
      <c r="C28" s="87">
        <f>'R-VVN-Pro'!F23</f>
        <v>0</v>
      </c>
      <c r="D28" s="87"/>
      <c r="E28" s="84">
        <f>'R-VVN-Pro'!G23+'R-VVN-Pro'!G27-'R-VVN-Pro'!F23-'R-VVN-Pro'!F27</f>
        <v>0</v>
      </c>
      <c r="F28" s="87">
        <f t="shared" si="0"/>
        <v>0</v>
      </c>
      <c r="H28" s="161" t="s">
        <v>571</v>
      </c>
      <c r="I28" s="161" t="s">
        <v>593</v>
      </c>
    </row>
    <row r="29" spans="1:9" s="5" customFormat="1" ht="17.25" customHeight="1" x14ac:dyDescent="0.2">
      <c r="A29" s="325" t="s">
        <v>16</v>
      </c>
      <c r="B29" s="326" t="s">
        <v>703</v>
      </c>
      <c r="C29" s="87"/>
      <c r="D29" s="87"/>
      <c r="E29" s="87"/>
      <c r="F29" s="87"/>
      <c r="H29" s="109"/>
      <c r="I29" s="161" t="s">
        <v>594</v>
      </c>
    </row>
    <row r="30" spans="1:9" s="5" customFormat="1" ht="17.25" customHeight="1" x14ac:dyDescent="0.2">
      <c r="A30" s="289">
        <v>1</v>
      </c>
      <c r="B30" s="293" t="s">
        <v>704</v>
      </c>
      <c r="C30" s="87">
        <f>'P-VVN-Pro'!D13</f>
        <v>0</v>
      </c>
      <c r="D30" s="87"/>
      <c r="E30" s="84">
        <f>'P-VVN-Pro'!E13-'P-VVN-Pro'!D13</f>
        <v>0</v>
      </c>
      <c r="F30" s="87">
        <f t="shared" si="0"/>
        <v>0</v>
      </c>
      <c r="H30" s="109"/>
      <c r="I30" s="161" t="s">
        <v>595</v>
      </c>
    </row>
    <row r="31" spans="1:9" s="5" customFormat="1" ht="17.25" customHeight="1" x14ac:dyDescent="0.2">
      <c r="A31" s="289">
        <v>2</v>
      </c>
      <c r="B31" s="293" t="s">
        <v>705</v>
      </c>
      <c r="C31" s="103">
        <f>'P-VVN-Pro'!D49</f>
        <v>0</v>
      </c>
      <c r="D31" s="103"/>
      <c r="E31" s="103">
        <f>'P-VVN-Pro'!E49-'P-VVN-Pro'!D49</f>
        <v>0</v>
      </c>
      <c r="F31" s="87">
        <f t="shared" si="0"/>
        <v>0</v>
      </c>
      <c r="G31" s="5" t="s">
        <v>526</v>
      </c>
      <c r="I31" s="161" t="s">
        <v>596</v>
      </c>
    </row>
    <row r="32" spans="1:9" s="5" customFormat="1" ht="17.25" customHeight="1" x14ac:dyDescent="0.2">
      <c r="A32" s="289">
        <v>3</v>
      </c>
      <c r="B32" s="293" t="s">
        <v>706</v>
      </c>
      <c r="C32" s="103">
        <f>'P-VVN-Pro'!D66</f>
        <v>0</v>
      </c>
      <c r="D32" s="103"/>
      <c r="E32" s="103">
        <f>'P-VVN-Pro'!E66-'P-VVN-Pro'!D66</f>
        <v>0</v>
      </c>
      <c r="F32" s="87">
        <f t="shared" si="0"/>
        <v>0</v>
      </c>
      <c r="I32" s="161"/>
    </row>
    <row r="33" spans="1:9" s="5" customFormat="1" ht="17.25" customHeight="1" x14ac:dyDescent="0.2">
      <c r="A33" s="289">
        <v>4</v>
      </c>
      <c r="B33" s="293" t="s">
        <v>707</v>
      </c>
      <c r="C33" s="103">
        <f>'P-VVN-Pro'!D75</f>
        <v>0</v>
      </c>
      <c r="D33" s="103"/>
      <c r="E33" s="103">
        <f>'P-VVN-Pro'!E75-'P-VVN-Pro'!D75</f>
        <v>0</v>
      </c>
      <c r="F33" s="87">
        <f t="shared" si="0"/>
        <v>0</v>
      </c>
      <c r="I33" s="161"/>
    </row>
    <row r="34" spans="1:9" s="5" customFormat="1" ht="17.25" customHeight="1" x14ac:dyDescent="0.2">
      <c r="A34" s="325" t="s">
        <v>17</v>
      </c>
      <c r="B34" s="333" t="s">
        <v>649</v>
      </c>
      <c r="C34" s="103"/>
      <c r="D34" s="103"/>
      <c r="E34" s="103"/>
      <c r="F34" s="87">
        <f t="shared" si="0"/>
        <v>0</v>
      </c>
      <c r="I34" s="161" t="s">
        <v>597</v>
      </c>
    </row>
    <row r="35" spans="1:9" s="5" customFormat="1" ht="17.25" customHeight="1" x14ac:dyDescent="0.2">
      <c r="A35" s="289"/>
      <c r="B35" s="293"/>
      <c r="C35" s="103"/>
      <c r="D35" s="103"/>
      <c r="E35" s="103"/>
      <c r="F35" s="103"/>
    </row>
    <row r="36" spans="1:9" s="28" customFormat="1" ht="21" customHeight="1" x14ac:dyDescent="0.25">
      <c r="A36" s="163"/>
      <c r="B36" s="23" t="s">
        <v>0</v>
      </c>
      <c r="C36" s="146">
        <f>SUM(C8:C35)</f>
        <v>130551</v>
      </c>
      <c r="D36" s="146">
        <f>SUM(D8:D35)</f>
        <v>-94156</v>
      </c>
      <c r="E36" s="146">
        <f>SUM(E8:E35)</f>
        <v>0</v>
      </c>
      <c r="F36" s="146">
        <f>SUM(F8:F35)</f>
        <v>36395</v>
      </c>
    </row>
    <row r="37" spans="1:9" s="20" customFormat="1" ht="27.75" customHeight="1" x14ac:dyDescent="0.25">
      <c r="A37" s="882" t="s">
        <v>840</v>
      </c>
      <c r="B37" s="883"/>
      <c r="C37" s="883"/>
      <c r="D37" s="883"/>
      <c r="E37" s="883"/>
      <c r="F37" s="883"/>
    </row>
    <row r="38" spans="1:9" s="5" customFormat="1" ht="15.75" customHeight="1" x14ac:dyDescent="0.2">
      <c r="B38" s="5" t="s">
        <v>442</v>
      </c>
      <c r="E38" s="156"/>
    </row>
  </sheetData>
  <sheetProtection formatColumns="0" formatRows="0"/>
  <mergeCells count="6">
    <mergeCell ref="A37:F37"/>
    <mergeCell ref="A1:F1"/>
    <mergeCell ref="A2:F2"/>
    <mergeCell ref="A3:F3"/>
    <mergeCell ref="A5:A6"/>
    <mergeCell ref="B5:B6"/>
  </mergeCells>
  <hyperlinks>
    <hyperlink ref="H8" location="BS!Print_Area" display="Balance Sheet"/>
    <hyperlink ref="H9" location="RECEIPTS!Print_Titles" display="Receipt"/>
    <hyperlink ref="H10" location="PAYMENTS!Print_Titles" display="Payment"/>
    <hyperlink ref="H11" location="'ANNE-REC-SF-PROV '!Print_Area" display="SF-Rec-Prov-Annex"/>
    <hyperlink ref="H12" location="'ANNE-REC-VVN-PROV'!Print_Area" display="VVN-Rec-Prov-Annex"/>
    <hyperlink ref="H13" location="'ANNE-PAYM-PROJCTSF-PROV'!Print_Area" display="Project-Rec-Prov-Annex"/>
    <hyperlink ref="H14" location="'ANNE-PAYM-SF-PROV'!Print_Area" display="SF-Paym-Prov-Annex"/>
    <hyperlink ref="H15" location="'ANNE-PAYM-VVN-PROV'!Print_Area" display="VVN-Paym-Prov-Annex"/>
    <hyperlink ref="H16" location="'ANNE-PAYM-PLAN-PROV'!Print_Area" display="Plan-Paym-Prov-Annex"/>
    <hyperlink ref="H17" location="'I&amp;E'!Print_Area" display="Income &amp; Expenditure"/>
    <hyperlink ref="H18" location="'S-1'!Print_Area" display="Schedule-1"/>
    <hyperlink ref="H19" location="'S-2'!Print_Area" display="Schedule-2"/>
    <hyperlink ref="H20" location="'2A'!Print_Area" display="Schedule-2A"/>
    <hyperlink ref="H21" location="'S-3'!Print_Area" display="Schedule-3"/>
    <hyperlink ref="H22" location="'S- 3 A'!A1" display="Schedule-3A"/>
    <hyperlink ref="H23" location="'S-3B'!A1" display="Schedule-3B"/>
    <hyperlink ref="H24" location="'ANN-S3-SF Civil'!Print_Area" display="S3-Annex-SF"/>
    <hyperlink ref="H25" location="'ANN-S3-VVN-ALL'!Print_Area" display="S3-Annex-VVN"/>
    <hyperlink ref="H26" location="'ANN-S3-PROJCT-SF'!Print_Area" display="S3-Annex-Project"/>
    <hyperlink ref="H27" location="'ANN-S3-PLAN'!Print_Area" display="S3-Annex-Plan"/>
    <hyperlink ref="H28" location="'ANN-S3-SP.PLAN'!Print_Area" display="S3-Annex-Specific Plan"/>
    <hyperlink ref="I8" location="'S-4'!Print_Area" display="Schedule-4 (All)"/>
    <hyperlink ref="I9" location="'S-4 A'!A1" display="Sch-4A (SF)"/>
    <hyperlink ref="I10" location="'s4-B'!A1" display="Sch-4B (Plan)"/>
    <hyperlink ref="I11" location="'s 4 c '!A1" display="Sch-4C (Specific Plan)"/>
    <hyperlink ref="I12" location="'s 4 D'!A1" display="Sch-4D (VVN)"/>
    <hyperlink ref="I13" location="'s 4 E'!A1" display="Sch-4E (Project)"/>
    <hyperlink ref="I14" location="'S- 7'!A1" display="Schedule-7"/>
    <hyperlink ref="I15" location="'S  8'!Print_Area" display="Schedule-8"/>
    <hyperlink ref="I16" location="'ANNE-S8-SF Civil'!A1" display="S8-Annex-SF"/>
    <hyperlink ref="I17" location="'ANNE-S8-VVN All'!A1" display="S8-Annex-VVN"/>
    <hyperlink ref="I18" location="'ANNE-S8-ProjectSF'!A1" display="S8-Annex-Project"/>
    <hyperlink ref="I19" location="'ANNE-S8-PLAN'!A1" display="S8-Annex-Plan"/>
    <hyperlink ref="I20" location="'ANNE-S8-SP.PLAN'!A1" display="S8-Annex-Sp. Plan"/>
    <hyperlink ref="I21" location="'SCH-9 &amp; 10 '!Print_Area" display="S-9"/>
    <hyperlink ref="I22" location="'SCH-9 &amp; 10 '!Print_Area" display="S-10"/>
    <hyperlink ref="I23" location="'SCH 12 &amp;13 &amp; 14'!Print_Area" display="S-12"/>
    <hyperlink ref="I24" location="'SCH 12 &amp;13 &amp; 14'!Print_Area" display="S-13"/>
    <hyperlink ref="I25" location="'SCH 12 &amp;13 &amp; 14'!Print_Area" display="S-14"/>
    <hyperlink ref="I26" location="'SC-15'!Print_Area" display="S-15"/>
    <hyperlink ref="I27" location="'SCH- 16 &amp; 17'!Print_Area" display="S-16"/>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2" right="0.23622047244094491" top="0.39370078740157483" bottom="0.59055118110236227" header="0.23622047244094491" footer="0.31496062992125984"/>
  <pageSetup paperSize="9" scale="76" firstPageNumber="28" orientation="landscape" blackAndWhite="1"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0"/>
  <sheetViews>
    <sheetView view="pageBreakPreview" zoomScale="85" zoomScaleSheetLayoutView="85" workbookViewId="0">
      <selection sqref="A1:C1"/>
    </sheetView>
  </sheetViews>
  <sheetFormatPr defaultColWidth="9.140625" defaultRowHeight="15.75" customHeight="1" x14ac:dyDescent="0.2"/>
  <cols>
    <col min="1" max="1" width="9.140625" style="558"/>
    <col min="2" max="2" width="91.140625" style="558" customWidth="1"/>
    <col min="3" max="3" width="18.85546875" style="578" customWidth="1"/>
    <col min="4" max="4" width="10.140625" style="558" customWidth="1"/>
    <col min="5" max="16384" width="9.140625" style="558"/>
  </cols>
  <sheetData>
    <row r="1" spans="1:9" ht="15.75" customHeight="1" x14ac:dyDescent="0.2">
      <c r="A1" s="739" t="str">
        <f>COVER!A1</f>
        <v>Kendriya Vidyalaya  GANGTOK</v>
      </c>
      <c r="B1" s="739"/>
      <c r="C1" s="739"/>
    </row>
    <row r="2" spans="1:9" ht="15.75" customHeight="1" x14ac:dyDescent="0.2">
      <c r="A2" s="739" t="s">
        <v>288</v>
      </c>
      <c r="B2" s="739"/>
      <c r="C2" s="739"/>
    </row>
    <row r="3" spans="1:9" s="560" customFormat="1" ht="13.5" customHeight="1" x14ac:dyDescent="0.2">
      <c r="A3" s="173" t="s">
        <v>239</v>
      </c>
      <c r="B3" s="173" t="s">
        <v>202</v>
      </c>
      <c r="C3" s="173" t="s">
        <v>289</v>
      </c>
      <c r="D3" s="559"/>
    </row>
    <row r="4" spans="1:9" s="563" customFormat="1" ht="13.5" customHeight="1" x14ac:dyDescent="0.2">
      <c r="A4" s="561">
        <v>1</v>
      </c>
      <c r="B4" s="562" t="s">
        <v>290</v>
      </c>
      <c r="C4" s="693"/>
    </row>
    <row r="5" spans="1:9" s="563" customFormat="1" ht="13.5" customHeight="1" x14ac:dyDescent="0.2">
      <c r="A5" s="561">
        <v>2</v>
      </c>
      <c r="B5" s="562" t="s">
        <v>291</v>
      </c>
      <c r="C5" s="694"/>
    </row>
    <row r="6" spans="1:9" s="563" customFormat="1" ht="13.5" customHeight="1" x14ac:dyDescent="0.2">
      <c r="A6" s="561">
        <v>3</v>
      </c>
      <c r="B6" s="562" t="s">
        <v>292</v>
      </c>
      <c r="C6" s="695"/>
    </row>
    <row r="7" spans="1:9" s="563" customFormat="1" ht="13.5" customHeight="1" x14ac:dyDescent="0.2">
      <c r="A7" s="561">
        <v>4</v>
      </c>
      <c r="B7" s="562" t="s">
        <v>293</v>
      </c>
      <c r="C7" s="695"/>
    </row>
    <row r="8" spans="1:9" s="563" customFormat="1" ht="13.5" customHeight="1" x14ac:dyDescent="0.2">
      <c r="A8" s="561">
        <v>5</v>
      </c>
      <c r="B8" s="562" t="s">
        <v>747</v>
      </c>
      <c r="C8" s="694"/>
    </row>
    <row r="9" spans="1:9" s="563" customFormat="1" ht="13.5" customHeight="1" x14ac:dyDescent="0.2">
      <c r="A9" s="561">
        <v>6</v>
      </c>
      <c r="B9" s="562" t="s">
        <v>748</v>
      </c>
      <c r="C9" s="694"/>
    </row>
    <row r="10" spans="1:9" s="567" customFormat="1" ht="13.5" customHeight="1" x14ac:dyDescent="0.2">
      <c r="A10" s="561">
        <v>7</v>
      </c>
      <c r="B10" s="564" t="s">
        <v>749</v>
      </c>
      <c r="C10" s="694"/>
      <c r="D10" s="565"/>
      <c r="E10" s="566"/>
      <c r="F10" s="566"/>
      <c r="G10" s="566"/>
    </row>
    <row r="11" spans="1:9" s="567" customFormat="1" ht="13.5" customHeight="1" x14ac:dyDescent="0.2">
      <c r="A11" s="561">
        <v>8</v>
      </c>
      <c r="B11" s="564" t="s">
        <v>422</v>
      </c>
      <c r="C11" s="694"/>
      <c r="D11" s="568"/>
      <c r="E11" s="568"/>
      <c r="F11" s="568"/>
      <c r="G11" s="566"/>
    </row>
    <row r="12" spans="1:9" s="567" customFormat="1" ht="13.5" customHeight="1" x14ac:dyDescent="0.2">
      <c r="A12" s="561">
        <v>9</v>
      </c>
      <c r="B12" s="564" t="s">
        <v>750</v>
      </c>
      <c r="C12" s="694"/>
      <c r="D12" s="565"/>
      <c r="E12" s="565"/>
      <c r="F12" s="565"/>
      <c r="G12" s="565"/>
    </row>
    <row r="13" spans="1:9" s="567" customFormat="1" ht="13.5" customHeight="1" x14ac:dyDescent="0.2">
      <c r="A13" s="561">
        <v>10</v>
      </c>
      <c r="B13" s="564" t="s">
        <v>751</v>
      </c>
      <c r="C13" s="694"/>
      <c r="D13" s="565"/>
      <c r="E13" s="565"/>
      <c r="F13" s="565"/>
      <c r="G13" s="565"/>
      <c r="H13" s="565"/>
      <c r="I13" s="565"/>
    </row>
    <row r="14" spans="1:9" s="567" customFormat="1" ht="13.5" customHeight="1" x14ac:dyDescent="0.2">
      <c r="A14" s="561">
        <v>11</v>
      </c>
      <c r="B14" s="564" t="s">
        <v>752</v>
      </c>
      <c r="C14" s="694"/>
      <c r="D14" s="569"/>
      <c r="E14" s="569"/>
      <c r="F14" s="569"/>
      <c r="G14" s="569"/>
      <c r="H14" s="565"/>
      <c r="I14" s="565"/>
    </row>
    <row r="15" spans="1:9" s="567" customFormat="1" ht="13.5" customHeight="1" x14ac:dyDescent="0.2">
      <c r="A15" s="561">
        <v>12</v>
      </c>
      <c r="B15" s="564" t="s">
        <v>753</v>
      </c>
      <c r="C15" s="694"/>
      <c r="D15" s="565"/>
      <c r="E15" s="565"/>
      <c r="F15" s="565"/>
      <c r="G15" s="565"/>
      <c r="H15" s="565"/>
    </row>
    <row r="16" spans="1:9" s="567" customFormat="1" ht="13.5" customHeight="1" x14ac:dyDescent="0.2">
      <c r="A16" s="561" t="s">
        <v>779</v>
      </c>
      <c r="B16" s="564" t="s">
        <v>826</v>
      </c>
      <c r="C16" s="694"/>
      <c r="D16" s="565"/>
      <c r="E16" s="565"/>
      <c r="F16" s="565"/>
      <c r="G16" s="565"/>
      <c r="H16" s="565"/>
    </row>
    <row r="17" spans="1:9" s="567" customFormat="1" ht="13.5" customHeight="1" x14ac:dyDescent="0.2">
      <c r="A17" s="561" t="s">
        <v>780</v>
      </c>
      <c r="B17" s="564" t="s">
        <v>827</v>
      </c>
      <c r="C17" s="694"/>
      <c r="D17" s="565"/>
      <c r="E17" s="565"/>
      <c r="F17" s="565"/>
      <c r="G17" s="565"/>
      <c r="H17" s="565"/>
    </row>
    <row r="18" spans="1:9" s="567" customFormat="1" ht="13.5" customHeight="1" x14ac:dyDescent="0.2">
      <c r="A18" s="561" t="s">
        <v>781</v>
      </c>
      <c r="B18" s="564" t="s">
        <v>828</v>
      </c>
      <c r="C18" s="694"/>
      <c r="D18" s="565"/>
      <c r="E18" s="565"/>
      <c r="F18" s="565"/>
      <c r="G18" s="565"/>
      <c r="H18" s="565"/>
    </row>
    <row r="19" spans="1:9" s="567" customFormat="1" ht="13.5" customHeight="1" x14ac:dyDescent="0.2">
      <c r="A19" s="561" t="s">
        <v>825</v>
      </c>
      <c r="B19" s="564" t="s">
        <v>829</v>
      </c>
      <c r="C19" s="694"/>
      <c r="D19" s="565"/>
      <c r="E19" s="565"/>
      <c r="F19" s="565"/>
      <c r="G19" s="565"/>
      <c r="H19" s="565"/>
    </row>
    <row r="20" spans="1:9" s="567" customFormat="1" ht="13.5" customHeight="1" x14ac:dyDescent="0.2">
      <c r="A20" s="561">
        <v>13</v>
      </c>
      <c r="B20" s="564" t="s">
        <v>754</v>
      </c>
      <c r="C20" s="694" t="s">
        <v>755</v>
      </c>
      <c r="D20" s="569"/>
      <c r="E20" s="569"/>
      <c r="F20" s="569"/>
      <c r="G20" s="569"/>
      <c r="H20" s="569"/>
      <c r="I20" s="569"/>
    </row>
    <row r="21" spans="1:9" s="567" customFormat="1" ht="13.5" customHeight="1" x14ac:dyDescent="0.2">
      <c r="A21" s="561">
        <v>14</v>
      </c>
      <c r="B21" s="564" t="s">
        <v>756</v>
      </c>
      <c r="C21" s="694" t="s">
        <v>755</v>
      </c>
      <c r="D21" s="569"/>
      <c r="E21" s="569"/>
      <c r="F21" s="569"/>
      <c r="G21" s="569"/>
      <c r="H21" s="569"/>
      <c r="I21" s="569"/>
    </row>
    <row r="22" spans="1:9" s="567" customFormat="1" ht="13.5" customHeight="1" x14ac:dyDescent="0.2">
      <c r="A22" s="561">
        <v>15</v>
      </c>
      <c r="B22" s="564" t="s">
        <v>757</v>
      </c>
      <c r="C22" s="694"/>
      <c r="D22" s="569"/>
      <c r="E22" s="569"/>
      <c r="F22" s="569"/>
      <c r="G22" s="569"/>
      <c r="H22" s="569"/>
      <c r="I22" s="569"/>
    </row>
    <row r="23" spans="1:9" s="567" customFormat="1" ht="13.5" customHeight="1" x14ac:dyDescent="0.2">
      <c r="A23" s="561">
        <v>16</v>
      </c>
      <c r="B23" s="564" t="s">
        <v>758</v>
      </c>
      <c r="C23" s="694"/>
      <c r="D23" s="569"/>
      <c r="E23" s="569"/>
      <c r="F23" s="569"/>
      <c r="G23" s="569"/>
      <c r="H23" s="569"/>
      <c r="I23" s="569"/>
    </row>
    <row r="24" spans="1:9" s="567" customFormat="1" ht="13.5" customHeight="1" x14ac:dyDescent="0.2">
      <c r="A24" s="561">
        <v>17</v>
      </c>
      <c r="B24" s="564" t="s">
        <v>759</v>
      </c>
      <c r="C24" s="694"/>
      <c r="D24" s="569"/>
      <c r="E24" s="569"/>
      <c r="F24" s="569"/>
      <c r="G24" s="569"/>
      <c r="H24" s="569"/>
      <c r="I24" s="569"/>
    </row>
    <row r="25" spans="1:9" s="567" customFormat="1" ht="13.5" customHeight="1" x14ac:dyDescent="0.2">
      <c r="A25" s="561">
        <v>18</v>
      </c>
      <c r="B25" s="564" t="s">
        <v>760</v>
      </c>
      <c r="C25" s="694"/>
      <c r="D25" s="569"/>
      <c r="E25" s="569"/>
      <c r="F25" s="569"/>
      <c r="G25" s="569"/>
      <c r="H25" s="569"/>
      <c r="I25" s="569"/>
    </row>
    <row r="26" spans="1:9" s="567" customFormat="1" ht="13.5" customHeight="1" x14ac:dyDescent="0.2">
      <c r="A26" s="561">
        <v>19</v>
      </c>
      <c r="B26" s="564" t="s">
        <v>761</v>
      </c>
      <c r="C26" s="694" t="s">
        <v>755</v>
      </c>
      <c r="D26" s="569"/>
      <c r="E26" s="569"/>
      <c r="F26" s="569"/>
      <c r="G26" s="569"/>
      <c r="H26" s="569"/>
      <c r="I26" s="569"/>
    </row>
    <row r="27" spans="1:9" s="567" customFormat="1" ht="13.5" customHeight="1" x14ac:dyDescent="0.2">
      <c r="A27" s="561">
        <v>20</v>
      </c>
      <c r="B27" s="564" t="s">
        <v>762</v>
      </c>
      <c r="C27" s="694"/>
      <c r="D27" s="569"/>
      <c r="E27" s="569"/>
      <c r="F27" s="569"/>
      <c r="G27" s="569"/>
      <c r="H27" s="569"/>
      <c r="I27" s="569"/>
    </row>
    <row r="28" spans="1:9" s="567" customFormat="1" ht="13.5" customHeight="1" x14ac:dyDescent="0.2">
      <c r="A28" s="561">
        <v>21</v>
      </c>
      <c r="B28" s="564" t="s">
        <v>763</v>
      </c>
      <c r="C28" s="696"/>
      <c r="D28" s="569"/>
      <c r="E28" s="569"/>
      <c r="F28" s="569"/>
      <c r="G28" s="569"/>
      <c r="H28" s="569"/>
      <c r="I28" s="569"/>
    </row>
    <row r="29" spans="1:9" s="567" customFormat="1" ht="13.5" customHeight="1" x14ac:dyDescent="0.2">
      <c r="A29" s="561">
        <v>22</v>
      </c>
      <c r="B29" s="564" t="s">
        <v>764</v>
      </c>
      <c r="C29" s="696"/>
      <c r="D29" s="569"/>
      <c r="E29" s="569"/>
      <c r="F29" s="569"/>
      <c r="G29" s="569"/>
      <c r="H29" s="569"/>
      <c r="I29" s="569"/>
    </row>
    <row r="30" spans="1:9" s="567" customFormat="1" ht="13.5" customHeight="1" x14ac:dyDescent="0.2">
      <c r="A30" s="561">
        <v>23</v>
      </c>
      <c r="B30" s="564" t="s">
        <v>765</v>
      </c>
      <c r="C30" s="696"/>
      <c r="D30" s="565"/>
      <c r="E30" s="565"/>
      <c r="F30" s="565"/>
      <c r="G30" s="565"/>
      <c r="H30" s="565"/>
      <c r="I30" s="565"/>
    </row>
    <row r="31" spans="1:9" s="567" customFormat="1" ht="13.5" customHeight="1" x14ac:dyDescent="0.2">
      <c r="A31" s="561">
        <v>24</v>
      </c>
      <c r="B31" s="564" t="s">
        <v>766</v>
      </c>
      <c r="C31" s="696"/>
      <c r="D31" s="565"/>
      <c r="E31" s="565"/>
      <c r="F31" s="565"/>
      <c r="G31" s="565"/>
      <c r="H31" s="565"/>
      <c r="I31" s="565"/>
    </row>
    <row r="32" spans="1:9" s="3" customFormat="1" ht="13.5" customHeight="1" x14ac:dyDescent="0.2">
      <c r="A32" s="561">
        <v>25</v>
      </c>
      <c r="B32" s="564" t="s">
        <v>767</v>
      </c>
      <c r="C32" s="696"/>
      <c r="D32" s="565"/>
    </row>
    <row r="33" spans="1:14" s="3" customFormat="1" ht="13.5" customHeight="1" x14ac:dyDescent="0.2">
      <c r="A33" s="561">
        <v>26</v>
      </c>
      <c r="B33" s="564" t="s">
        <v>768</v>
      </c>
      <c r="C33" s="696"/>
      <c r="D33" s="569"/>
      <c r="E33" s="569"/>
      <c r="F33" s="569"/>
      <c r="G33" s="569"/>
    </row>
    <row r="34" spans="1:14" s="3" customFormat="1" ht="13.5" customHeight="1" x14ac:dyDescent="0.2">
      <c r="A34" s="561">
        <v>27</v>
      </c>
      <c r="B34" s="564" t="s">
        <v>769</v>
      </c>
      <c r="C34" s="696"/>
      <c r="D34" s="570"/>
    </row>
    <row r="35" spans="1:14" s="3" customFormat="1" ht="13.5" customHeight="1" x14ac:dyDescent="0.2">
      <c r="A35" s="561">
        <v>28</v>
      </c>
      <c r="B35" s="564" t="s">
        <v>770</v>
      </c>
      <c r="C35" s="694" t="s">
        <v>755</v>
      </c>
      <c r="D35" s="570"/>
    </row>
    <row r="36" spans="1:14" s="3" customFormat="1" ht="13.5" customHeight="1" x14ac:dyDescent="0.2">
      <c r="A36" s="561">
        <v>29</v>
      </c>
      <c r="B36" s="564" t="s">
        <v>771</v>
      </c>
      <c r="C36" s="694" t="s">
        <v>755</v>
      </c>
      <c r="D36" s="565"/>
    </row>
    <row r="37" spans="1:14" s="3" customFormat="1" ht="13.5" customHeight="1" x14ac:dyDescent="0.2">
      <c r="A37" s="561">
        <v>30</v>
      </c>
      <c r="B37" s="564" t="s">
        <v>772</v>
      </c>
      <c r="C37" s="696"/>
      <c r="D37" s="569"/>
      <c r="E37" s="569"/>
    </row>
    <row r="38" spans="1:14" s="3" customFormat="1" ht="13.5" customHeight="1" x14ac:dyDescent="0.2">
      <c r="A38" s="561">
        <v>31</v>
      </c>
      <c r="B38" s="571" t="s">
        <v>773</v>
      </c>
      <c r="C38" s="696"/>
      <c r="D38" s="572"/>
      <c r="E38" s="572"/>
      <c r="F38" s="572"/>
      <c r="G38" s="572"/>
      <c r="H38" s="572"/>
      <c r="I38" s="572"/>
      <c r="J38" s="572"/>
      <c r="K38" s="572"/>
      <c r="L38" s="572"/>
    </row>
    <row r="39" spans="1:14" s="3" customFormat="1" ht="13.5" customHeight="1" x14ac:dyDescent="0.2">
      <c r="A39" s="561">
        <v>32</v>
      </c>
      <c r="B39" s="571" t="s">
        <v>774</v>
      </c>
      <c r="C39" s="696"/>
      <c r="D39" s="568"/>
      <c r="E39" s="568"/>
      <c r="F39" s="568"/>
      <c r="G39" s="568"/>
      <c r="H39" s="568"/>
      <c r="I39" s="568"/>
      <c r="J39" s="568"/>
      <c r="K39" s="572"/>
      <c r="L39" s="572"/>
    </row>
    <row r="40" spans="1:14" s="3" customFormat="1" ht="13.5" customHeight="1" x14ac:dyDescent="0.2">
      <c r="A40" s="561">
        <v>33</v>
      </c>
      <c r="B40" s="571" t="s">
        <v>598</v>
      </c>
      <c r="C40" s="696"/>
      <c r="D40" s="568"/>
      <c r="E40" s="568"/>
      <c r="F40" s="568"/>
      <c r="G40" s="568"/>
      <c r="H40" s="568"/>
      <c r="I40" s="568"/>
    </row>
    <row r="41" spans="1:14" s="3" customFormat="1" ht="13.5" customHeight="1" x14ac:dyDescent="0.2">
      <c r="A41" s="561">
        <v>34</v>
      </c>
      <c r="B41" s="571" t="s">
        <v>775</v>
      </c>
      <c r="C41" s="696"/>
      <c r="D41" s="568"/>
      <c r="E41" s="568"/>
      <c r="F41" s="568"/>
      <c r="G41" s="568"/>
      <c r="H41" s="568"/>
      <c r="I41" s="568"/>
    </row>
    <row r="42" spans="1:14" s="3" customFormat="1" ht="13.5" customHeight="1" x14ac:dyDescent="0.2">
      <c r="A42" s="561">
        <v>35</v>
      </c>
      <c r="B42" s="571" t="s">
        <v>776</v>
      </c>
      <c r="C42" s="696"/>
      <c r="D42" s="568"/>
      <c r="E42" s="568"/>
      <c r="F42" s="568"/>
      <c r="G42" s="568"/>
      <c r="H42" s="568"/>
      <c r="I42" s="568"/>
    </row>
    <row r="43" spans="1:14" s="3" customFormat="1" ht="13.5" customHeight="1" x14ac:dyDescent="0.2">
      <c r="A43" s="561">
        <v>36</v>
      </c>
      <c r="B43" s="571" t="s">
        <v>777</v>
      </c>
      <c r="C43" s="696"/>
      <c r="D43" s="568"/>
      <c r="E43" s="568"/>
      <c r="F43" s="568"/>
      <c r="G43" s="568"/>
      <c r="H43" s="568"/>
      <c r="I43" s="568"/>
    </row>
    <row r="44" spans="1:14" s="3" customFormat="1" ht="13.5" customHeight="1" x14ac:dyDescent="0.2">
      <c r="A44" s="561">
        <v>37</v>
      </c>
      <c r="B44" s="571" t="s">
        <v>778</v>
      </c>
      <c r="C44" s="696"/>
      <c r="D44" s="568"/>
      <c r="E44" s="568"/>
      <c r="F44" s="568"/>
      <c r="G44" s="568"/>
      <c r="H44" s="568"/>
      <c r="I44" s="568"/>
    </row>
    <row r="45" spans="1:14" s="3" customFormat="1" ht="13.5" customHeight="1" x14ac:dyDescent="0.2">
      <c r="A45" s="561">
        <v>38</v>
      </c>
      <c r="B45" s="571" t="s">
        <v>599</v>
      </c>
      <c r="C45" s="696"/>
      <c r="D45" s="568"/>
      <c r="E45" s="568"/>
      <c r="F45" s="568"/>
      <c r="G45" s="568"/>
      <c r="H45" s="568"/>
      <c r="I45" s="568"/>
    </row>
    <row r="46" spans="1:14" s="3" customFormat="1" ht="13.5" customHeight="1" x14ac:dyDescent="0.2">
      <c r="A46" s="573"/>
      <c r="B46" s="192" t="s">
        <v>823</v>
      </c>
      <c r="C46" s="696"/>
      <c r="D46" s="568"/>
      <c r="E46" s="568"/>
      <c r="F46" s="568"/>
      <c r="G46" s="568"/>
      <c r="H46" s="568"/>
      <c r="I46" s="568"/>
    </row>
    <row r="47" spans="1:14" s="563" customFormat="1" ht="24" customHeight="1" x14ac:dyDescent="0.2">
      <c r="C47" s="574"/>
      <c r="D47" s="575"/>
      <c r="E47" s="575"/>
      <c r="F47" s="575"/>
      <c r="G47" s="575"/>
      <c r="H47" s="575"/>
      <c r="I47" s="575"/>
      <c r="J47" s="575"/>
      <c r="K47" s="575"/>
      <c r="L47" s="575"/>
      <c r="M47" s="575"/>
      <c r="N47" s="576"/>
    </row>
    <row r="48" spans="1:14" s="563" customFormat="1" ht="24" customHeight="1" x14ac:dyDescent="0.2">
      <c r="C48" s="577"/>
      <c r="D48" s="577"/>
      <c r="E48" s="577"/>
      <c r="F48" s="577"/>
      <c r="G48" s="577"/>
    </row>
    <row r="49" spans="1:3" s="563" customFormat="1" ht="24" customHeight="1" x14ac:dyDescent="0.2">
      <c r="C49" s="577"/>
    </row>
    <row r="50" spans="1:3" s="563" customFormat="1" ht="24" customHeight="1" x14ac:dyDescent="0.2">
      <c r="A50" s="558"/>
      <c r="B50" s="558"/>
      <c r="C50" s="577"/>
    </row>
  </sheetData>
  <sheetProtection algorithmName="SHA-512" hashValue="3/oWZkvfpUsxUTOtL2HOGd5zc5PC752GRZYp5F74A7WaybxC0VTs9V3gOYq4sAS/35IK2XjgIllEnEhq2ZDpzw==" saltValue="NPX2ShWucVkiM/B+Q5LB3Q==" spinCount="100000" sheet="1" objects="1" scenarios="1"/>
  <mergeCells count="2">
    <mergeCell ref="A1:C1"/>
    <mergeCell ref="A2:C2"/>
  </mergeCells>
  <printOptions horizontalCentered="1" gridLines="1"/>
  <pageMargins left="0.70866141732283472" right="0.23622047244094491" top="0.23622047244094491" bottom="0.27559055118110237" header="0.15748031496062992" footer="0.15748031496062992"/>
  <pageSetup paperSize="9" scale="92" firstPageNumber="6" orientation="landscape" blackAndWhite="1" useFirstPageNumber="1"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8"/>
  <sheetViews>
    <sheetView view="pageBreakPreview" zoomScaleSheetLayoutView="100" workbookViewId="0">
      <selection activeCell="C12" sqref="C12"/>
    </sheetView>
  </sheetViews>
  <sheetFormatPr defaultColWidth="19.5703125" defaultRowHeight="12.75" x14ac:dyDescent="0.25"/>
  <cols>
    <col min="1" max="1" width="4.7109375" style="81" customWidth="1"/>
    <col min="2" max="2" width="54.28515625" style="81" customWidth="1"/>
    <col min="3" max="6" width="19.5703125" style="81" customWidth="1"/>
    <col min="7" max="7" width="6.5703125" style="81" customWidth="1"/>
    <col min="8" max="8" width="19.140625" style="81" customWidth="1"/>
    <col min="9" max="9" width="21.5703125" style="81" customWidth="1"/>
    <col min="10" max="252" width="9.140625" style="81" customWidth="1"/>
    <col min="253" max="253" width="4.7109375" style="81" customWidth="1"/>
    <col min="254" max="254" width="54.28515625" style="81" customWidth="1"/>
    <col min="255" max="16384" width="19.5703125" style="81"/>
  </cols>
  <sheetData>
    <row r="1" spans="1:9" s="79" customFormat="1" ht="19.5" customHeight="1" x14ac:dyDescent="0.25">
      <c r="A1" s="884" t="str">
        <f>COVER!A1</f>
        <v>Kendriya Vidyalaya  GANGTOK</v>
      </c>
      <c r="B1" s="884"/>
      <c r="C1" s="884"/>
      <c r="D1" s="884"/>
      <c r="E1" s="884"/>
      <c r="F1" s="884"/>
    </row>
    <row r="2" spans="1:9" s="79" customFormat="1" ht="21" customHeight="1" x14ac:dyDescent="0.25">
      <c r="A2" s="885" t="s">
        <v>528</v>
      </c>
      <c r="B2" s="892"/>
      <c r="C2" s="892"/>
      <c r="D2" s="892"/>
      <c r="E2" s="892"/>
      <c r="F2" s="892"/>
    </row>
    <row r="3" spans="1:9" s="79" customFormat="1" ht="12.75" customHeight="1" x14ac:dyDescent="0.25">
      <c r="A3" s="886" t="s">
        <v>529</v>
      </c>
      <c r="B3" s="887"/>
      <c r="C3" s="887"/>
      <c r="D3" s="887"/>
      <c r="E3" s="887"/>
      <c r="F3" s="893"/>
    </row>
    <row r="4" spans="1:9" s="79" customFormat="1" ht="12" customHeight="1" thickBot="1" x14ac:dyDescent="0.3">
      <c r="A4" s="80"/>
      <c r="B4" s="82"/>
      <c r="C4" s="82"/>
      <c r="D4" s="82"/>
      <c r="E4" s="82"/>
      <c r="F4" s="82"/>
    </row>
    <row r="5" spans="1:9" ht="48.75" thickBot="1" x14ac:dyDescent="0.3">
      <c r="A5" s="888" t="s">
        <v>152</v>
      </c>
      <c r="B5" s="890" t="s">
        <v>202</v>
      </c>
      <c r="C5" s="327" t="s">
        <v>169</v>
      </c>
      <c r="D5" s="327" t="s">
        <v>523</v>
      </c>
      <c r="E5" s="327" t="s">
        <v>524</v>
      </c>
      <c r="F5" s="327" t="s">
        <v>525</v>
      </c>
    </row>
    <row r="6" spans="1:9" ht="13.5" thickBot="1" x14ac:dyDescent="0.3">
      <c r="A6" s="889"/>
      <c r="B6" s="891"/>
      <c r="C6" s="327">
        <v>1</v>
      </c>
      <c r="D6" s="327">
        <v>2</v>
      </c>
      <c r="E6" s="327">
        <v>3</v>
      </c>
      <c r="F6" s="327">
        <v>4</v>
      </c>
    </row>
    <row r="7" spans="1:9" s="5" customFormat="1" ht="17.25" customHeight="1" x14ac:dyDescent="0.2">
      <c r="A7" s="60" t="s">
        <v>3</v>
      </c>
      <c r="B7" s="322" t="s">
        <v>177</v>
      </c>
      <c r="C7" s="58"/>
      <c r="D7" s="58"/>
      <c r="E7" s="58"/>
      <c r="F7" s="58"/>
    </row>
    <row r="8" spans="1:9" s="5" customFormat="1" ht="17.25" customHeight="1" x14ac:dyDescent="0.2">
      <c r="A8" s="289">
        <v>1</v>
      </c>
      <c r="B8" s="292" t="s">
        <v>181</v>
      </c>
      <c r="C8" s="84"/>
      <c r="D8" s="87">
        <f>RECEIPTS!G82-PAYMENTS!I145</f>
        <v>0</v>
      </c>
      <c r="E8" s="84"/>
      <c r="F8" s="87">
        <f>C8+D8+E8</f>
        <v>0</v>
      </c>
      <c r="H8" s="161" t="s">
        <v>553</v>
      </c>
      <c r="I8" s="161" t="s">
        <v>573</v>
      </c>
    </row>
    <row r="9" spans="1:9" s="5" customFormat="1" ht="17.25" customHeight="1" x14ac:dyDescent="0.2">
      <c r="A9" s="289">
        <v>2</v>
      </c>
      <c r="B9" s="290" t="s">
        <v>302</v>
      </c>
      <c r="C9" s="84"/>
      <c r="D9" s="87">
        <f>RECEIPTS!G83-PAYMENTS!I146</f>
        <v>0</v>
      </c>
      <c r="E9" s="84"/>
      <c r="F9" s="87">
        <f>C9+D9+E9</f>
        <v>0</v>
      </c>
      <c r="H9" s="161" t="s">
        <v>552</v>
      </c>
      <c r="I9" s="161" t="s">
        <v>574</v>
      </c>
    </row>
    <row r="10" spans="1:9" s="5" customFormat="1" ht="17.25" customHeight="1" x14ac:dyDescent="0.2">
      <c r="A10" s="289">
        <v>3</v>
      </c>
      <c r="B10" s="293" t="s">
        <v>36</v>
      </c>
      <c r="C10" s="84"/>
      <c r="D10" s="87">
        <f>RECEIPTS!G84-PAYMENTS!I147</f>
        <v>0</v>
      </c>
      <c r="E10" s="84"/>
      <c r="F10" s="87">
        <f>C10+D10+E10</f>
        <v>0</v>
      </c>
      <c r="H10" s="161" t="s">
        <v>554</v>
      </c>
      <c r="I10" s="161" t="s">
        <v>575</v>
      </c>
    </row>
    <row r="11" spans="1:9" s="5" customFormat="1" ht="17.25" customHeight="1" x14ac:dyDescent="0.2">
      <c r="A11" s="289">
        <v>4</v>
      </c>
      <c r="B11" s="293" t="s">
        <v>419</v>
      </c>
      <c r="C11" s="704"/>
      <c r="D11" s="703"/>
      <c r="E11" s="704"/>
      <c r="F11" s="703"/>
      <c r="H11" s="161" t="s">
        <v>555</v>
      </c>
      <c r="I11" s="161" t="s">
        <v>576</v>
      </c>
    </row>
    <row r="12" spans="1:9" s="5" customFormat="1" ht="17.25" customHeight="1" x14ac:dyDescent="0.2">
      <c r="A12" s="289"/>
      <c r="B12" s="293" t="s">
        <v>357</v>
      </c>
      <c r="C12" s="84">
        <f>'P-Pkv-Pro'!D123</f>
        <v>0</v>
      </c>
      <c r="D12" s="87"/>
      <c r="E12" s="84">
        <f>'P-Pkv-Pro'!E123-'P-Pkv-Pro'!D123</f>
        <v>0</v>
      </c>
      <c r="F12" s="87">
        <f>C12+D12+E12</f>
        <v>0</v>
      </c>
      <c r="H12" s="161" t="s">
        <v>556</v>
      </c>
      <c r="I12" s="161" t="s">
        <v>577</v>
      </c>
    </row>
    <row r="13" spans="1:9" s="5" customFormat="1" ht="17.25" customHeight="1" x14ac:dyDescent="0.2">
      <c r="A13" s="289"/>
      <c r="B13" s="293" t="s">
        <v>356</v>
      </c>
      <c r="C13" s="84"/>
      <c r="D13" s="87">
        <f>RECEIPTS!G85-PAYMENTS!I148</f>
        <v>0</v>
      </c>
      <c r="E13" s="84"/>
      <c r="F13" s="87">
        <f>C13+D13+E13</f>
        <v>0</v>
      </c>
      <c r="H13" s="161" t="s">
        <v>572</v>
      </c>
      <c r="I13" s="161" t="s">
        <v>578</v>
      </c>
    </row>
    <row r="14" spans="1:9" s="5" customFormat="1" ht="17.25" customHeight="1" x14ac:dyDescent="0.2">
      <c r="A14" s="289">
        <v>5</v>
      </c>
      <c r="B14" s="323" t="s">
        <v>316</v>
      </c>
      <c r="C14" s="84"/>
      <c r="D14" s="87">
        <f>RECEIPTS!G86-PAYMENTS!I149</f>
        <v>0</v>
      </c>
      <c r="E14" s="84"/>
      <c r="F14" s="87">
        <f>C14+D14+E14</f>
        <v>0</v>
      </c>
      <c r="H14" s="161" t="s">
        <v>557</v>
      </c>
      <c r="I14" s="161" t="s">
        <v>579</v>
      </c>
    </row>
    <row r="15" spans="1:9" s="5" customFormat="1" ht="17.25" customHeight="1" x14ac:dyDescent="0.2">
      <c r="A15" s="289"/>
      <c r="B15" s="323" t="s">
        <v>355</v>
      </c>
      <c r="C15" s="114"/>
      <c r="D15" s="83"/>
      <c r="E15" s="114"/>
      <c r="F15" s="83"/>
      <c r="H15" s="161" t="s">
        <v>558</v>
      </c>
      <c r="I15" s="161" t="s">
        <v>580</v>
      </c>
    </row>
    <row r="16" spans="1:9" s="5" customFormat="1" ht="17.25" customHeight="1" x14ac:dyDescent="0.2">
      <c r="A16" s="289"/>
      <c r="B16" s="323" t="s">
        <v>356</v>
      </c>
      <c r="C16" s="114"/>
      <c r="D16" s="83"/>
      <c r="E16" s="114"/>
      <c r="F16" s="83"/>
      <c r="H16" s="161" t="s">
        <v>559</v>
      </c>
      <c r="I16" s="161" t="s">
        <v>581</v>
      </c>
    </row>
    <row r="17" spans="1:9" s="5" customFormat="1" ht="17.25" customHeight="1" x14ac:dyDescent="0.2">
      <c r="A17" s="289">
        <v>6</v>
      </c>
      <c r="B17" s="324" t="s">
        <v>164</v>
      </c>
      <c r="C17" s="84"/>
      <c r="D17" s="87">
        <f>RECEIPTS!G87-PAYMENTS!I150</f>
        <v>0</v>
      </c>
      <c r="E17" s="84"/>
      <c r="F17" s="87">
        <f t="shared" ref="F17:F34" si="0">C17+D17+E17</f>
        <v>0</v>
      </c>
      <c r="H17" s="161" t="s">
        <v>560</v>
      </c>
      <c r="I17" s="161" t="s">
        <v>582</v>
      </c>
    </row>
    <row r="18" spans="1:9" s="5" customFormat="1" ht="17.25" customHeight="1" x14ac:dyDescent="0.2">
      <c r="A18" s="289">
        <v>7</v>
      </c>
      <c r="B18" s="324" t="s">
        <v>37</v>
      </c>
      <c r="C18" s="84"/>
      <c r="D18" s="87">
        <f>RECEIPTS!G88-PAYMENTS!I151</f>
        <v>0</v>
      </c>
      <c r="E18" s="84"/>
      <c r="F18" s="87">
        <f t="shared" si="0"/>
        <v>0</v>
      </c>
      <c r="H18" s="161" t="s">
        <v>561</v>
      </c>
      <c r="I18" s="161" t="s">
        <v>583</v>
      </c>
    </row>
    <row r="19" spans="1:9" s="5" customFormat="1" ht="17.25" customHeight="1" x14ac:dyDescent="0.2">
      <c r="A19" s="289">
        <v>8</v>
      </c>
      <c r="B19" s="324" t="s">
        <v>38</v>
      </c>
      <c r="C19" s="84"/>
      <c r="D19" s="87">
        <f>RECEIPTS!G89-PAYMENTS!I152</f>
        <v>0</v>
      </c>
      <c r="E19" s="84"/>
      <c r="F19" s="87">
        <f t="shared" si="0"/>
        <v>0</v>
      </c>
      <c r="H19" s="161" t="s">
        <v>562</v>
      </c>
      <c r="I19" s="161" t="s">
        <v>584</v>
      </c>
    </row>
    <row r="20" spans="1:9" s="5" customFormat="1" ht="17.25" customHeight="1" x14ac:dyDescent="0.2">
      <c r="A20" s="289">
        <v>9</v>
      </c>
      <c r="B20" s="324" t="s">
        <v>39</v>
      </c>
      <c r="C20" s="84"/>
      <c r="D20" s="87">
        <f>RECEIPTS!G90-PAYMENTS!I153</f>
        <v>0</v>
      </c>
      <c r="E20" s="84"/>
      <c r="F20" s="87">
        <f t="shared" si="0"/>
        <v>0</v>
      </c>
      <c r="H20" s="161" t="s">
        <v>565</v>
      </c>
      <c r="I20" s="161" t="s">
        <v>585</v>
      </c>
    </row>
    <row r="21" spans="1:9" s="5" customFormat="1" ht="17.25" customHeight="1" x14ac:dyDescent="0.2">
      <c r="A21" s="289">
        <v>10</v>
      </c>
      <c r="B21" s="324" t="s">
        <v>451</v>
      </c>
      <c r="C21" s="84"/>
      <c r="D21" s="87">
        <f>RECEIPTS!G91-PAYMENTS!I154</f>
        <v>0</v>
      </c>
      <c r="E21" s="84"/>
      <c r="F21" s="87">
        <f t="shared" si="0"/>
        <v>0</v>
      </c>
      <c r="H21" s="161" t="s">
        <v>563</v>
      </c>
      <c r="I21" s="161" t="s">
        <v>586</v>
      </c>
    </row>
    <row r="22" spans="1:9" s="5" customFormat="1" ht="17.25" customHeight="1" x14ac:dyDescent="0.2">
      <c r="A22" s="289">
        <v>11</v>
      </c>
      <c r="B22" s="324" t="s">
        <v>40</v>
      </c>
      <c r="C22" s="84"/>
      <c r="D22" s="87">
        <f>RECEIPTS!G92-PAYMENTS!I155</f>
        <v>0</v>
      </c>
      <c r="E22" s="84"/>
      <c r="F22" s="87">
        <f t="shared" si="0"/>
        <v>0</v>
      </c>
      <c r="H22" s="161" t="s">
        <v>564</v>
      </c>
      <c r="I22" s="161" t="s">
        <v>587</v>
      </c>
    </row>
    <row r="23" spans="1:9" s="5" customFormat="1" ht="17.25" customHeight="1" x14ac:dyDescent="0.2">
      <c r="A23" s="289">
        <v>12</v>
      </c>
      <c r="B23" s="290" t="s">
        <v>629</v>
      </c>
      <c r="C23" s="84"/>
      <c r="D23" s="87">
        <f>RECEIPTS!G93-PAYMENTS!I156</f>
        <v>0</v>
      </c>
      <c r="E23" s="115"/>
      <c r="F23" s="87">
        <f t="shared" si="0"/>
        <v>0</v>
      </c>
      <c r="H23" s="161" t="s">
        <v>566</v>
      </c>
      <c r="I23" s="161" t="s">
        <v>588</v>
      </c>
    </row>
    <row r="24" spans="1:9" s="5" customFormat="1" ht="17.25" customHeight="1" x14ac:dyDescent="0.2">
      <c r="A24" s="289">
        <v>13</v>
      </c>
      <c r="B24" s="324" t="s">
        <v>640</v>
      </c>
      <c r="C24" s="84"/>
      <c r="D24" s="87">
        <f>RECEIPTS!G94-PAYMENTS!I157</f>
        <v>0</v>
      </c>
      <c r="E24" s="84"/>
      <c r="F24" s="87">
        <f t="shared" si="0"/>
        <v>0</v>
      </c>
      <c r="H24" s="161" t="s">
        <v>567</v>
      </c>
      <c r="I24" s="161" t="s">
        <v>589</v>
      </c>
    </row>
    <row r="25" spans="1:9" s="5" customFormat="1" ht="17.25" customHeight="1" x14ac:dyDescent="0.2">
      <c r="A25" s="289">
        <v>14</v>
      </c>
      <c r="B25" s="324" t="s">
        <v>165</v>
      </c>
      <c r="C25" s="84"/>
      <c r="D25" s="87">
        <f>RECEIPTS!G95-PAYMENTS!I158</f>
        <v>0</v>
      </c>
      <c r="E25" s="84"/>
      <c r="F25" s="87">
        <f t="shared" si="0"/>
        <v>0</v>
      </c>
      <c r="H25" s="161" t="s">
        <v>568</v>
      </c>
      <c r="I25" s="161" t="s">
        <v>590</v>
      </c>
    </row>
    <row r="26" spans="1:9" s="5" customFormat="1" ht="17.25" customHeight="1" x14ac:dyDescent="0.2">
      <c r="A26" s="325" t="s">
        <v>12</v>
      </c>
      <c r="B26" s="326" t="s">
        <v>319</v>
      </c>
      <c r="C26" s="87"/>
      <c r="D26" s="142"/>
      <c r="E26" s="87"/>
      <c r="F26" s="87"/>
      <c r="H26" s="161" t="s">
        <v>570</v>
      </c>
      <c r="I26" s="161" t="s">
        <v>591</v>
      </c>
    </row>
    <row r="27" spans="1:9" s="5" customFormat="1" ht="17.25" customHeight="1" x14ac:dyDescent="0.2">
      <c r="A27" s="289">
        <v>1</v>
      </c>
      <c r="B27" s="293" t="s">
        <v>360</v>
      </c>
      <c r="C27" s="87">
        <f>'R-Pkv-Pro'!F16</f>
        <v>0</v>
      </c>
      <c r="D27" s="87"/>
      <c r="E27" s="84">
        <f>'R-Pkv-Pro'!G16-'R-Pkv-Pro'!F16</f>
        <v>0</v>
      </c>
      <c r="F27" s="87">
        <f t="shared" si="0"/>
        <v>0</v>
      </c>
      <c r="H27" s="161" t="s">
        <v>569</v>
      </c>
      <c r="I27" s="161" t="s">
        <v>592</v>
      </c>
    </row>
    <row r="28" spans="1:9" s="5" customFormat="1" ht="17.25" customHeight="1" x14ac:dyDescent="0.2">
      <c r="A28" s="289">
        <v>2</v>
      </c>
      <c r="B28" s="293" t="s">
        <v>412</v>
      </c>
      <c r="C28" s="87">
        <f>'R-Pkv-Pro'!F23</f>
        <v>0</v>
      </c>
      <c r="D28" s="87"/>
      <c r="E28" s="84">
        <f>'R-Pkv-Pro'!G23+'R-Pkv-Pro'!G27-'R-Pkv-Pro'!F23-'R-Pkv-Pro'!F27</f>
        <v>0</v>
      </c>
      <c r="F28" s="87">
        <f t="shared" si="0"/>
        <v>0</v>
      </c>
      <c r="H28" s="161" t="s">
        <v>571</v>
      </c>
      <c r="I28" s="161" t="s">
        <v>593</v>
      </c>
    </row>
    <row r="29" spans="1:9" s="5" customFormat="1" ht="17.25" customHeight="1" x14ac:dyDescent="0.2">
      <c r="A29" s="325" t="s">
        <v>16</v>
      </c>
      <c r="B29" s="326" t="s">
        <v>703</v>
      </c>
      <c r="C29" s="87"/>
      <c r="D29" s="87"/>
      <c r="E29" s="87"/>
      <c r="F29" s="87"/>
      <c r="H29" s="109"/>
      <c r="I29" s="161" t="s">
        <v>594</v>
      </c>
    </row>
    <row r="30" spans="1:9" s="5" customFormat="1" ht="17.25" customHeight="1" x14ac:dyDescent="0.2">
      <c r="A30" s="289">
        <v>1</v>
      </c>
      <c r="B30" s="293" t="s">
        <v>704</v>
      </c>
      <c r="C30" s="87">
        <f>'P-Pkv-Pro'!D46</f>
        <v>0</v>
      </c>
      <c r="D30" s="87"/>
      <c r="E30" s="84">
        <f>'P-Pkv-Pro'!E46-'P-Pkv-Pro'!D46</f>
        <v>0</v>
      </c>
      <c r="F30" s="87">
        <f t="shared" si="0"/>
        <v>0</v>
      </c>
      <c r="H30" s="109"/>
      <c r="I30" s="161" t="s">
        <v>595</v>
      </c>
    </row>
    <row r="31" spans="1:9" s="5" customFormat="1" ht="17.25" customHeight="1" x14ac:dyDescent="0.2">
      <c r="A31" s="289">
        <v>2</v>
      </c>
      <c r="B31" s="293" t="s">
        <v>705</v>
      </c>
      <c r="C31" s="103">
        <f>'P-Pkv-Pro'!D82</f>
        <v>0</v>
      </c>
      <c r="D31" s="103"/>
      <c r="E31" s="103">
        <f>'P-Pkv-Pro'!E82-'P-Pkv-Pro'!D82</f>
        <v>0</v>
      </c>
      <c r="F31" s="87">
        <f t="shared" si="0"/>
        <v>0</v>
      </c>
      <c r="G31" s="5" t="s">
        <v>526</v>
      </c>
      <c r="I31" s="161" t="s">
        <v>596</v>
      </c>
    </row>
    <row r="32" spans="1:9" s="5" customFormat="1" ht="17.25" customHeight="1" x14ac:dyDescent="0.2">
      <c r="A32" s="289">
        <v>3</v>
      </c>
      <c r="B32" s="293" t="s">
        <v>706</v>
      </c>
      <c r="C32" s="103">
        <f>'P-Pkv-Pro'!D99</f>
        <v>0</v>
      </c>
      <c r="D32" s="103"/>
      <c r="E32" s="103">
        <f>'P-Pkv-Pro'!E99-'P-Pkv-Pro'!D99</f>
        <v>0</v>
      </c>
      <c r="F32" s="87">
        <f t="shared" si="0"/>
        <v>0</v>
      </c>
      <c r="I32" s="161"/>
    </row>
    <row r="33" spans="1:9" s="5" customFormat="1" ht="17.25" customHeight="1" x14ac:dyDescent="0.2">
      <c r="A33" s="289">
        <v>4</v>
      </c>
      <c r="B33" s="293" t="s">
        <v>707</v>
      </c>
      <c r="C33" s="103">
        <f>'P-Pkv-Pro'!D108</f>
        <v>0</v>
      </c>
      <c r="D33" s="103"/>
      <c r="E33" s="103">
        <f>'P-Pkv-Pro'!E108-'P-Pkv-Pro'!D108</f>
        <v>0</v>
      </c>
      <c r="F33" s="87">
        <f t="shared" si="0"/>
        <v>0</v>
      </c>
      <c r="I33" s="161"/>
    </row>
    <row r="34" spans="1:9" s="5" customFormat="1" ht="17.25" customHeight="1" x14ac:dyDescent="0.2">
      <c r="A34" s="325" t="s">
        <v>17</v>
      </c>
      <c r="B34" s="333" t="s">
        <v>649</v>
      </c>
      <c r="C34" s="103"/>
      <c r="D34" s="103"/>
      <c r="E34" s="103"/>
      <c r="F34" s="87">
        <f t="shared" si="0"/>
        <v>0</v>
      </c>
      <c r="I34" s="161" t="s">
        <v>597</v>
      </c>
    </row>
    <row r="35" spans="1:9" s="5" customFormat="1" ht="17.25" customHeight="1" x14ac:dyDescent="0.2">
      <c r="A35" s="289"/>
      <c r="B35" s="293"/>
      <c r="C35" s="103"/>
      <c r="D35" s="103"/>
      <c r="E35" s="103"/>
      <c r="F35" s="103"/>
    </row>
    <row r="36" spans="1:9" s="28" customFormat="1" ht="21" customHeight="1" x14ac:dyDescent="0.25">
      <c r="A36" s="163"/>
      <c r="B36" s="23" t="s">
        <v>0</v>
      </c>
      <c r="C36" s="146">
        <f>SUM(C8:C35)</f>
        <v>0</v>
      </c>
      <c r="D36" s="146">
        <f>SUM(D8:D35)</f>
        <v>0</v>
      </c>
      <c r="E36" s="146">
        <f>SUM(E8:E35)</f>
        <v>0</v>
      </c>
      <c r="F36" s="146">
        <f>SUM(F8:F35)</f>
        <v>0</v>
      </c>
    </row>
    <row r="37" spans="1:9" s="20" customFormat="1" ht="27.75" customHeight="1" x14ac:dyDescent="0.25">
      <c r="A37" s="882" t="s">
        <v>840</v>
      </c>
      <c r="B37" s="883"/>
      <c r="C37" s="883"/>
      <c r="D37" s="883"/>
      <c r="E37" s="883"/>
      <c r="F37" s="883"/>
    </row>
    <row r="38" spans="1:9" s="5" customFormat="1" ht="15.75" customHeight="1" x14ac:dyDescent="0.2">
      <c r="B38" s="5" t="s">
        <v>442</v>
      </c>
    </row>
  </sheetData>
  <sheetProtection formatColumns="0" formatRows="0"/>
  <mergeCells count="6">
    <mergeCell ref="A37:F37"/>
    <mergeCell ref="A1:F1"/>
    <mergeCell ref="A2:F2"/>
    <mergeCell ref="A3:F3"/>
    <mergeCell ref="A5:A6"/>
    <mergeCell ref="B5:B6"/>
  </mergeCells>
  <hyperlinks>
    <hyperlink ref="H8" location="BS!Print_Area" display="Balance Sheet"/>
    <hyperlink ref="H9" location="RECEIPTS!Print_Titles" display="Receipt"/>
    <hyperlink ref="H10" location="PAYMENTS!Print_Titles" display="Payment"/>
    <hyperlink ref="H11" location="'ANNE-REC-SF-PROV '!Print_Area" display="SF-Rec-Prov-Annex"/>
    <hyperlink ref="H12" location="'ANNE-REC-VVN-PROV'!Print_Area" display="VVN-Rec-Prov-Annex"/>
    <hyperlink ref="H13" location="'ANNE-PAYM-PROJCTSF-PROV'!Print_Area" display="Project-Rec-Prov-Annex"/>
    <hyperlink ref="H14" location="'ANNE-PAYM-SF-PROV'!Print_Area" display="SF-Paym-Prov-Annex"/>
    <hyperlink ref="H15" location="'ANNE-PAYM-VVN-PROV'!Print_Area" display="VVN-Paym-Prov-Annex"/>
    <hyperlink ref="H16" location="'ANNE-PAYM-PLAN-PROV'!Print_Area" display="Plan-Paym-Prov-Annex"/>
    <hyperlink ref="H17" location="'I&amp;E'!Print_Area" display="Income &amp; Expenditure"/>
    <hyperlink ref="H18" location="'S-1'!Print_Area" display="Schedule-1"/>
    <hyperlink ref="H19" location="'S-2'!Print_Area" display="Schedule-2"/>
    <hyperlink ref="H20" location="'2A'!Print_Area" display="Schedule-2A"/>
    <hyperlink ref="H21" location="'S-3'!Print_Area" display="Schedule-3"/>
    <hyperlink ref="H22" location="'S- 3 A'!A1" display="Schedule-3A"/>
    <hyperlink ref="H23" location="'S-3B'!A1" display="Schedule-3B"/>
    <hyperlink ref="H24" location="'ANN-S3-SF Civil'!Print_Area" display="S3-Annex-SF"/>
    <hyperlink ref="H25" location="'ANN-S3-VVN-ALL'!Print_Area" display="S3-Annex-VVN"/>
    <hyperlink ref="H26" location="'ANN-S3-PROJCT-SF'!Print_Area" display="S3-Annex-Project"/>
    <hyperlink ref="H27" location="'ANN-S3-PLAN'!Print_Area" display="S3-Annex-Plan"/>
    <hyperlink ref="H28" location="'ANN-S3-SP.PLAN'!Print_Area" display="S3-Annex-Specific Plan"/>
    <hyperlink ref="I8" location="'S-4'!Print_Area" display="Schedule-4 (All)"/>
    <hyperlink ref="I9" location="'S-4 A'!A1" display="Sch-4A (SF)"/>
    <hyperlink ref="I10" location="'s4-B'!A1" display="Sch-4B (Plan)"/>
    <hyperlink ref="I11" location="'s 4 c '!A1" display="Sch-4C (Specific Plan)"/>
    <hyperlink ref="I12" location="'s 4 D'!A1" display="Sch-4D (VVN)"/>
    <hyperlink ref="I13" location="'s 4 E'!A1" display="Sch-4E (Project)"/>
    <hyperlink ref="I14" location="'S- 7'!A1" display="Schedule-7"/>
    <hyperlink ref="I15" location="'S  8'!Print_Area" display="Schedule-8"/>
    <hyperlink ref="I16" location="'ANNE-S8-SF Civil'!A1" display="S8-Annex-SF"/>
    <hyperlink ref="I17" location="'ANNE-S8-VVN All'!A1" display="S8-Annex-VVN"/>
    <hyperlink ref="I18" location="'ANNE-S8-ProjectSF'!A1" display="S8-Annex-Project"/>
    <hyperlink ref="I19" location="'ANNE-S8-PLAN'!A1" display="S8-Annex-Plan"/>
    <hyperlink ref="I20" location="'ANNE-S8-SP.PLAN'!A1" display="S8-Annex-Sp. Plan"/>
    <hyperlink ref="I21" location="'SCH-9 &amp; 10 '!Print_Area" display="S-9"/>
    <hyperlink ref="I22" location="'SCH-9 &amp; 10 '!Print_Area" display="S-10"/>
    <hyperlink ref="I23" location="'SCH 12 &amp;13 &amp; 14'!Print_Area" display="S-12"/>
    <hyperlink ref="I24" location="'SCH 12 &amp;13 &amp; 14'!Print_Area" display="S-13"/>
    <hyperlink ref="I25" location="'SCH 12 &amp;13 &amp; 14'!Print_Area" display="S-14"/>
    <hyperlink ref="I26" location="'SC-15'!Print_Area" display="S-15"/>
    <hyperlink ref="I27" location="'SCH- 16 &amp; 17'!Print_Area" display="S-16"/>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2" right="0.23622047244094491" top="0.39370078740157483" bottom="0.59055118110236227" header="0.23622047244094491" footer="0.31496062992125984"/>
  <pageSetup paperSize="9" scale="78" firstPageNumber="28" orientation="landscape" blackAndWhite="1" useFirstPageNumber="1"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38"/>
  <sheetViews>
    <sheetView view="pageBreakPreview" zoomScaleSheetLayoutView="100" workbookViewId="0">
      <selection activeCell="F14" sqref="F14"/>
    </sheetView>
  </sheetViews>
  <sheetFormatPr defaultColWidth="19.5703125" defaultRowHeight="12.75" x14ac:dyDescent="0.25"/>
  <cols>
    <col min="1" max="1" width="4.7109375" style="81" customWidth="1"/>
    <col min="2" max="2" width="52.140625" style="81" customWidth="1"/>
    <col min="3" max="3" width="19.5703125" style="81" customWidth="1"/>
    <col min="4" max="4" width="20.140625" style="81" customWidth="1"/>
    <col min="5" max="6" width="19.5703125" style="81" customWidth="1"/>
    <col min="7" max="7" width="9.140625" style="81" customWidth="1"/>
    <col min="8" max="8" width="18.140625" style="81" customWidth="1"/>
    <col min="9" max="9" width="17.85546875" style="81" customWidth="1"/>
    <col min="10" max="252" width="9.140625" style="81" customWidth="1"/>
    <col min="253" max="253" width="4.7109375" style="81" customWidth="1"/>
    <col min="254" max="254" width="54.28515625" style="81" customWidth="1"/>
    <col min="255" max="16384" width="19.5703125" style="81"/>
  </cols>
  <sheetData>
    <row r="1" spans="1:9" s="79" customFormat="1" ht="19.5" customHeight="1" x14ac:dyDescent="0.25">
      <c r="A1" s="884" t="str">
        <f>COVER!A1</f>
        <v>Kendriya Vidyalaya  GANGTOK</v>
      </c>
      <c r="B1" s="884"/>
      <c r="C1" s="884"/>
      <c r="D1" s="884"/>
      <c r="E1" s="884"/>
      <c r="F1" s="884"/>
    </row>
    <row r="2" spans="1:9" s="79" customFormat="1" ht="18.75" customHeight="1" x14ac:dyDescent="0.25">
      <c r="A2" s="885" t="s">
        <v>676</v>
      </c>
      <c r="B2" s="892"/>
      <c r="C2" s="892"/>
      <c r="D2" s="892"/>
      <c r="E2" s="892"/>
      <c r="F2" s="892"/>
    </row>
    <row r="3" spans="1:9" s="79" customFormat="1" ht="13.5" customHeight="1" x14ac:dyDescent="0.25">
      <c r="A3" s="886" t="s">
        <v>665</v>
      </c>
      <c r="B3" s="887"/>
      <c r="C3" s="887"/>
      <c r="D3" s="887"/>
      <c r="E3" s="887"/>
      <c r="F3" s="893"/>
    </row>
    <row r="4" spans="1:9" s="79" customFormat="1" ht="12.75" customHeight="1" thickBot="1" x14ac:dyDescent="0.3">
      <c r="A4" s="80"/>
      <c r="B4" s="82"/>
      <c r="C4" s="82"/>
      <c r="D4" s="82"/>
      <c r="E4" s="82"/>
      <c r="F4" s="82"/>
    </row>
    <row r="5" spans="1:9" ht="48.75" thickBot="1" x14ac:dyDescent="0.3">
      <c r="A5" s="888" t="s">
        <v>152</v>
      </c>
      <c r="B5" s="890" t="s">
        <v>202</v>
      </c>
      <c r="C5" s="327" t="s">
        <v>169</v>
      </c>
      <c r="D5" s="327" t="s">
        <v>523</v>
      </c>
      <c r="E5" s="327" t="s">
        <v>524</v>
      </c>
      <c r="F5" s="327" t="s">
        <v>525</v>
      </c>
    </row>
    <row r="6" spans="1:9" ht="13.5" thickBot="1" x14ac:dyDescent="0.3">
      <c r="A6" s="889"/>
      <c r="B6" s="891"/>
      <c r="C6" s="327">
        <v>1</v>
      </c>
      <c r="D6" s="327">
        <v>2</v>
      </c>
      <c r="E6" s="327">
        <v>3</v>
      </c>
      <c r="F6" s="327">
        <v>4</v>
      </c>
    </row>
    <row r="7" spans="1:9" s="5" customFormat="1" ht="17.25" customHeight="1" x14ac:dyDescent="0.2">
      <c r="A7" s="60" t="s">
        <v>3</v>
      </c>
      <c r="B7" s="322" t="s">
        <v>177</v>
      </c>
      <c r="C7" s="58"/>
      <c r="D7" s="58"/>
      <c r="E7" s="58"/>
      <c r="F7" s="58"/>
    </row>
    <row r="8" spans="1:9" s="5" customFormat="1" ht="17.25" customHeight="1" x14ac:dyDescent="0.2">
      <c r="A8" s="289">
        <v>1</v>
      </c>
      <c r="B8" s="292" t="s">
        <v>181</v>
      </c>
      <c r="C8" s="84"/>
      <c r="D8" s="87">
        <f>RECEIPTS!E82-PAYMENTS!G145</f>
        <v>0</v>
      </c>
      <c r="E8" s="84"/>
      <c r="F8" s="87">
        <f>C8+D8+E8</f>
        <v>0</v>
      </c>
      <c r="H8" s="161" t="s">
        <v>553</v>
      </c>
      <c r="I8" s="161" t="s">
        <v>573</v>
      </c>
    </row>
    <row r="9" spans="1:9" s="5" customFormat="1" ht="17.25" customHeight="1" x14ac:dyDescent="0.2">
      <c r="A9" s="289">
        <v>2</v>
      </c>
      <c r="B9" s="290" t="s">
        <v>302</v>
      </c>
      <c r="C9" s="84"/>
      <c r="D9" s="87">
        <f>RECEIPTS!E83-PAYMENTS!G146</f>
        <v>0</v>
      </c>
      <c r="E9" s="84"/>
      <c r="F9" s="87">
        <f>C9+D9+E9</f>
        <v>0</v>
      </c>
      <c r="H9" s="161" t="s">
        <v>552</v>
      </c>
      <c r="I9" s="161" t="s">
        <v>574</v>
      </c>
    </row>
    <row r="10" spans="1:9" s="5" customFormat="1" ht="17.25" customHeight="1" x14ac:dyDescent="0.2">
      <c r="A10" s="289">
        <v>3</v>
      </c>
      <c r="B10" s="293" t="s">
        <v>36</v>
      </c>
      <c r="C10" s="84"/>
      <c r="D10" s="87">
        <f>RECEIPTS!E84-PAYMENTS!G147</f>
        <v>0</v>
      </c>
      <c r="E10" s="84"/>
      <c r="F10" s="87">
        <f>C10+D10+E10</f>
        <v>0</v>
      </c>
      <c r="H10" s="161" t="s">
        <v>554</v>
      </c>
      <c r="I10" s="161" t="s">
        <v>575</v>
      </c>
    </row>
    <row r="11" spans="1:9" s="5" customFormat="1" ht="17.25" customHeight="1" x14ac:dyDescent="0.2">
      <c r="A11" s="289">
        <v>4</v>
      </c>
      <c r="B11" s="293" t="s">
        <v>419</v>
      </c>
      <c r="C11" s="704"/>
      <c r="D11" s="703"/>
      <c r="E11" s="704"/>
      <c r="F11" s="703"/>
      <c r="H11" s="161" t="s">
        <v>555</v>
      </c>
      <c r="I11" s="161" t="s">
        <v>576</v>
      </c>
    </row>
    <row r="12" spans="1:9" s="5" customFormat="1" ht="17.25" customHeight="1" x14ac:dyDescent="0.2">
      <c r="A12" s="289"/>
      <c r="B12" s="293" t="s">
        <v>357</v>
      </c>
      <c r="C12" s="84"/>
      <c r="D12" s="87"/>
      <c r="E12" s="84"/>
      <c r="F12" s="87">
        <f>C12+D12+E12</f>
        <v>0</v>
      </c>
      <c r="H12" s="161" t="s">
        <v>556</v>
      </c>
      <c r="I12" s="161" t="s">
        <v>577</v>
      </c>
    </row>
    <row r="13" spans="1:9" s="5" customFormat="1" ht="17.25" customHeight="1" x14ac:dyDescent="0.2">
      <c r="A13" s="289"/>
      <c r="B13" s="293" t="s">
        <v>356</v>
      </c>
      <c r="C13" s="84"/>
      <c r="D13" s="87">
        <f>RECEIPTS!E85-PAYMENTS!G148</f>
        <v>0</v>
      </c>
      <c r="E13" s="84"/>
      <c r="F13" s="87">
        <f>C13+D13+E13</f>
        <v>0</v>
      </c>
      <c r="H13" s="161" t="s">
        <v>572</v>
      </c>
      <c r="I13" s="161" t="s">
        <v>578</v>
      </c>
    </row>
    <row r="14" spans="1:9" s="5" customFormat="1" ht="17.25" customHeight="1" x14ac:dyDescent="0.2">
      <c r="A14" s="289">
        <v>5</v>
      </c>
      <c r="B14" s="323" t="s">
        <v>316</v>
      </c>
      <c r="C14" s="84"/>
      <c r="D14" s="87">
        <f>RECEIPTS!E86-PAYMENTS!G149</f>
        <v>0</v>
      </c>
      <c r="E14" s="84"/>
      <c r="F14" s="87">
        <f>C14+D14+E14</f>
        <v>0</v>
      </c>
      <c r="H14" s="161" t="s">
        <v>557</v>
      </c>
      <c r="I14" s="161" t="s">
        <v>579</v>
      </c>
    </row>
    <row r="15" spans="1:9" s="5" customFormat="1" ht="17.25" customHeight="1" x14ac:dyDescent="0.2">
      <c r="A15" s="289"/>
      <c r="B15" s="323" t="s">
        <v>355</v>
      </c>
      <c r="C15" s="114"/>
      <c r="D15" s="83"/>
      <c r="E15" s="114"/>
      <c r="F15" s="83"/>
      <c r="H15" s="161" t="s">
        <v>558</v>
      </c>
      <c r="I15" s="161" t="s">
        <v>580</v>
      </c>
    </row>
    <row r="16" spans="1:9" s="5" customFormat="1" ht="17.25" customHeight="1" x14ac:dyDescent="0.2">
      <c r="A16" s="289"/>
      <c r="B16" s="323" t="s">
        <v>356</v>
      </c>
      <c r="C16" s="114"/>
      <c r="D16" s="83"/>
      <c r="E16" s="114"/>
      <c r="F16" s="83"/>
      <c r="H16" s="161" t="s">
        <v>559</v>
      </c>
      <c r="I16" s="161" t="s">
        <v>581</v>
      </c>
    </row>
    <row r="17" spans="1:9" s="5" customFormat="1" ht="17.25" customHeight="1" x14ac:dyDescent="0.2">
      <c r="A17" s="289">
        <v>6</v>
      </c>
      <c r="B17" s="324" t="s">
        <v>164</v>
      </c>
      <c r="C17" s="84"/>
      <c r="D17" s="87">
        <f>RECEIPTS!E87-PAYMENTS!G150</f>
        <v>0</v>
      </c>
      <c r="E17" s="84"/>
      <c r="F17" s="87">
        <f t="shared" ref="F17:F25" si="0">C17+D17+E17</f>
        <v>0</v>
      </c>
      <c r="H17" s="161" t="s">
        <v>560</v>
      </c>
      <c r="I17" s="161" t="s">
        <v>582</v>
      </c>
    </row>
    <row r="18" spans="1:9" s="5" customFormat="1" ht="17.25" customHeight="1" x14ac:dyDescent="0.2">
      <c r="A18" s="289">
        <v>7</v>
      </c>
      <c r="B18" s="324" t="s">
        <v>37</v>
      </c>
      <c r="C18" s="84"/>
      <c r="D18" s="87">
        <f>RECEIPTS!E88-PAYMENTS!G151</f>
        <v>0</v>
      </c>
      <c r="E18" s="84"/>
      <c r="F18" s="87">
        <f t="shared" si="0"/>
        <v>0</v>
      </c>
      <c r="H18" s="161" t="s">
        <v>561</v>
      </c>
      <c r="I18" s="161" t="s">
        <v>583</v>
      </c>
    </row>
    <row r="19" spans="1:9" s="5" customFormat="1" ht="17.25" customHeight="1" x14ac:dyDescent="0.2">
      <c r="A19" s="289">
        <v>8</v>
      </c>
      <c r="B19" s="324" t="s">
        <v>38</v>
      </c>
      <c r="C19" s="84"/>
      <c r="D19" s="87">
        <f>RECEIPTS!E89-PAYMENTS!G152</f>
        <v>0</v>
      </c>
      <c r="E19" s="84"/>
      <c r="F19" s="87">
        <f t="shared" si="0"/>
        <v>0</v>
      </c>
      <c r="H19" s="161" t="s">
        <v>562</v>
      </c>
      <c r="I19" s="161" t="s">
        <v>584</v>
      </c>
    </row>
    <row r="20" spans="1:9" s="5" customFormat="1" ht="17.25" customHeight="1" x14ac:dyDescent="0.2">
      <c r="A20" s="289">
        <v>9</v>
      </c>
      <c r="B20" s="324" t="s">
        <v>39</v>
      </c>
      <c r="C20" s="84"/>
      <c r="D20" s="87">
        <f>RECEIPTS!E90-PAYMENTS!G153</f>
        <v>0</v>
      </c>
      <c r="E20" s="84"/>
      <c r="F20" s="87">
        <f t="shared" si="0"/>
        <v>0</v>
      </c>
      <c r="H20" s="161" t="s">
        <v>565</v>
      </c>
      <c r="I20" s="161" t="s">
        <v>585</v>
      </c>
    </row>
    <row r="21" spans="1:9" s="5" customFormat="1" ht="17.25" customHeight="1" x14ac:dyDescent="0.2">
      <c r="A21" s="289">
        <v>10</v>
      </c>
      <c r="B21" s="324" t="s">
        <v>451</v>
      </c>
      <c r="C21" s="84"/>
      <c r="D21" s="87">
        <f>RECEIPTS!E91-PAYMENTS!G154</f>
        <v>0</v>
      </c>
      <c r="E21" s="84"/>
      <c r="F21" s="87">
        <f t="shared" si="0"/>
        <v>0</v>
      </c>
      <c r="H21" s="161" t="s">
        <v>563</v>
      </c>
      <c r="I21" s="161" t="s">
        <v>586</v>
      </c>
    </row>
    <row r="22" spans="1:9" s="5" customFormat="1" ht="17.25" customHeight="1" x14ac:dyDescent="0.2">
      <c r="A22" s="289">
        <v>11</v>
      </c>
      <c r="B22" s="324" t="s">
        <v>40</v>
      </c>
      <c r="C22" s="84"/>
      <c r="D22" s="87">
        <f>RECEIPTS!E92-PAYMENTS!G155</f>
        <v>0</v>
      </c>
      <c r="E22" s="84"/>
      <c r="F22" s="87">
        <f t="shared" si="0"/>
        <v>0</v>
      </c>
      <c r="H22" s="161" t="s">
        <v>564</v>
      </c>
      <c r="I22" s="161" t="s">
        <v>587</v>
      </c>
    </row>
    <row r="23" spans="1:9" s="5" customFormat="1" ht="17.25" customHeight="1" x14ac:dyDescent="0.2">
      <c r="A23" s="289">
        <v>12</v>
      </c>
      <c r="B23" s="290" t="s">
        <v>629</v>
      </c>
      <c r="C23" s="84"/>
      <c r="D23" s="87">
        <f>RECEIPTS!E93-PAYMENTS!G156</f>
        <v>0</v>
      </c>
      <c r="E23" s="115"/>
      <c r="F23" s="87">
        <f t="shared" si="0"/>
        <v>0</v>
      </c>
      <c r="H23" s="161" t="s">
        <v>566</v>
      </c>
      <c r="I23" s="161" t="s">
        <v>588</v>
      </c>
    </row>
    <row r="24" spans="1:9" s="5" customFormat="1" ht="17.25" customHeight="1" x14ac:dyDescent="0.2">
      <c r="A24" s="289">
        <v>13</v>
      </c>
      <c r="B24" s="324" t="s">
        <v>640</v>
      </c>
      <c r="C24" s="84"/>
      <c r="D24" s="87">
        <f>RECEIPTS!E94-PAYMENTS!G157</f>
        <v>0</v>
      </c>
      <c r="E24" s="84"/>
      <c r="F24" s="87">
        <f t="shared" si="0"/>
        <v>0</v>
      </c>
      <c r="H24" s="161" t="s">
        <v>567</v>
      </c>
      <c r="I24" s="161" t="s">
        <v>589</v>
      </c>
    </row>
    <row r="25" spans="1:9" s="5" customFormat="1" ht="17.25" customHeight="1" x14ac:dyDescent="0.2">
      <c r="A25" s="289">
        <v>14</v>
      </c>
      <c r="B25" s="324" t="s">
        <v>165</v>
      </c>
      <c r="C25" s="84"/>
      <c r="D25" s="87">
        <f>RECEIPTS!E95-PAYMENTS!G158</f>
        <v>0</v>
      </c>
      <c r="E25" s="84"/>
      <c r="F25" s="87">
        <f t="shared" si="0"/>
        <v>0</v>
      </c>
      <c r="H25" s="161" t="s">
        <v>568</v>
      </c>
      <c r="I25" s="161" t="s">
        <v>590</v>
      </c>
    </row>
    <row r="26" spans="1:9" s="5" customFormat="1" ht="17.25" customHeight="1" x14ac:dyDescent="0.2">
      <c r="A26" s="325" t="s">
        <v>12</v>
      </c>
      <c r="B26" s="326" t="s">
        <v>319</v>
      </c>
      <c r="C26" s="87"/>
      <c r="D26" s="142"/>
      <c r="E26" s="87"/>
      <c r="F26" s="87"/>
      <c r="H26" s="161" t="s">
        <v>570</v>
      </c>
      <c r="I26" s="161" t="s">
        <v>591</v>
      </c>
    </row>
    <row r="27" spans="1:9" s="5" customFormat="1" ht="17.25" customHeight="1" x14ac:dyDescent="0.2">
      <c r="A27" s="289">
        <v>1</v>
      </c>
      <c r="B27" s="293" t="s">
        <v>360</v>
      </c>
      <c r="C27" s="87"/>
      <c r="D27" s="103"/>
      <c r="E27" s="87"/>
      <c r="F27" s="87"/>
      <c r="H27" s="161" t="s">
        <v>569</v>
      </c>
      <c r="I27" s="161" t="s">
        <v>592</v>
      </c>
    </row>
    <row r="28" spans="1:9" s="5" customFormat="1" ht="17.25" customHeight="1" x14ac:dyDescent="0.2">
      <c r="A28" s="289">
        <v>2</v>
      </c>
      <c r="B28" s="293" t="s">
        <v>412</v>
      </c>
      <c r="C28" s="87"/>
      <c r="D28" s="103"/>
      <c r="E28" s="87"/>
      <c r="F28" s="87"/>
      <c r="H28" s="161" t="s">
        <v>571</v>
      </c>
      <c r="I28" s="161" t="s">
        <v>593</v>
      </c>
    </row>
    <row r="29" spans="1:9" s="5" customFormat="1" ht="17.25" customHeight="1" x14ac:dyDescent="0.2">
      <c r="A29" s="325" t="s">
        <v>16</v>
      </c>
      <c r="B29" s="326" t="s">
        <v>703</v>
      </c>
      <c r="C29" s="87"/>
      <c r="D29" s="87"/>
      <c r="E29" s="87"/>
      <c r="F29" s="87"/>
      <c r="H29" s="109"/>
      <c r="I29" s="161" t="s">
        <v>594</v>
      </c>
    </row>
    <row r="30" spans="1:9" s="5" customFormat="1" ht="17.25" customHeight="1" x14ac:dyDescent="0.2">
      <c r="A30" s="289">
        <v>1</v>
      </c>
      <c r="B30" s="293" t="s">
        <v>704</v>
      </c>
      <c r="C30" s="83"/>
      <c r="D30" s="83"/>
      <c r="E30" s="114"/>
      <c r="F30" s="83"/>
      <c r="H30" s="109"/>
      <c r="I30" s="161" t="s">
        <v>595</v>
      </c>
    </row>
    <row r="31" spans="1:9" s="5" customFormat="1" ht="17.25" customHeight="1" x14ac:dyDescent="0.2">
      <c r="A31" s="289">
        <v>2</v>
      </c>
      <c r="B31" s="293" t="s">
        <v>705</v>
      </c>
      <c r="C31" s="83"/>
      <c r="D31" s="83"/>
      <c r="E31" s="83"/>
      <c r="F31" s="83"/>
      <c r="G31" s="147" t="s">
        <v>549</v>
      </c>
      <c r="I31" s="161" t="s">
        <v>596</v>
      </c>
    </row>
    <row r="32" spans="1:9" s="5" customFormat="1" ht="17.25" customHeight="1" x14ac:dyDescent="0.2">
      <c r="A32" s="289">
        <v>3</v>
      </c>
      <c r="B32" s="293" t="s">
        <v>706</v>
      </c>
      <c r="C32" s="83"/>
      <c r="D32" s="83"/>
      <c r="E32" s="83"/>
      <c r="F32" s="83"/>
      <c r="G32" s="147"/>
      <c r="I32" s="161"/>
    </row>
    <row r="33" spans="1:9" s="5" customFormat="1" ht="17.25" customHeight="1" x14ac:dyDescent="0.2">
      <c r="A33" s="289">
        <v>4</v>
      </c>
      <c r="B33" s="293" t="s">
        <v>707</v>
      </c>
      <c r="C33" s="83"/>
      <c r="D33" s="83"/>
      <c r="E33" s="83"/>
      <c r="F33" s="83"/>
      <c r="G33" s="147"/>
      <c r="I33" s="161"/>
    </row>
    <row r="34" spans="1:9" s="5" customFormat="1" ht="17.25" customHeight="1" x14ac:dyDescent="0.2">
      <c r="A34" s="325" t="s">
        <v>17</v>
      </c>
      <c r="B34" s="333" t="s">
        <v>649</v>
      </c>
      <c r="C34" s="103">
        <f>'S- 3 A'!C6</f>
        <v>0</v>
      </c>
      <c r="D34" s="103">
        <f>SUM('S- 3 A'!C8:C13)-'S- 3 A'!C20</f>
        <v>0</v>
      </c>
      <c r="E34" s="103"/>
      <c r="F34" s="87">
        <f>C34+D34+E34</f>
        <v>0</v>
      </c>
      <c r="I34" s="161" t="s">
        <v>597</v>
      </c>
    </row>
    <row r="35" spans="1:9" s="5" customFormat="1" ht="17.25" customHeight="1" x14ac:dyDescent="0.2">
      <c r="A35" s="289"/>
      <c r="B35" s="293"/>
      <c r="C35" s="103"/>
      <c r="D35" s="103"/>
      <c r="E35" s="103"/>
      <c r="F35" s="103"/>
    </row>
    <row r="36" spans="1:9" s="28" customFormat="1" ht="21" customHeight="1" x14ac:dyDescent="0.25">
      <c r="A36" s="163"/>
      <c r="B36" s="23" t="s">
        <v>0</v>
      </c>
      <c r="C36" s="146">
        <f>SUM(C8:C35)</f>
        <v>0</v>
      </c>
      <c r="D36" s="146">
        <f>SUM(D8:D35)</f>
        <v>0</v>
      </c>
      <c r="E36" s="146">
        <f>SUM(E8:E35)</f>
        <v>0</v>
      </c>
      <c r="F36" s="146">
        <f>SUM(F8:F35)</f>
        <v>0</v>
      </c>
    </row>
    <row r="37" spans="1:9" s="20" customFormat="1" ht="27.75" customHeight="1" x14ac:dyDescent="0.25">
      <c r="A37" s="882" t="s">
        <v>840</v>
      </c>
      <c r="B37" s="883"/>
      <c r="C37" s="883"/>
      <c r="D37" s="883"/>
      <c r="E37" s="883"/>
      <c r="F37" s="883"/>
    </row>
    <row r="38" spans="1:9" s="5" customFormat="1" ht="15.75" customHeight="1" x14ac:dyDescent="0.2">
      <c r="B38" s="5" t="s">
        <v>442</v>
      </c>
    </row>
  </sheetData>
  <sheetProtection formatColumns="0" formatRows="0"/>
  <mergeCells count="6">
    <mergeCell ref="A37:F37"/>
    <mergeCell ref="A1:F1"/>
    <mergeCell ref="A2:F2"/>
    <mergeCell ref="A3:F3"/>
    <mergeCell ref="A5:A6"/>
    <mergeCell ref="B5:B6"/>
  </mergeCells>
  <hyperlinks>
    <hyperlink ref="H8" location="BS!Print_Area" display="Balance Sheet"/>
    <hyperlink ref="H9" location="RECEIPTS!Print_Titles" display="Receipt"/>
    <hyperlink ref="H10" location="PAYMENTS!Print_Titles" display="Payment"/>
    <hyperlink ref="H11" location="'ANNE-REC-SF-PROV '!Print_Area" display="SF-Rec-Prov-Annex"/>
    <hyperlink ref="H12" location="'ANNE-REC-VVN-PROV'!Print_Area" display="VVN-Rec-Prov-Annex"/>
    <hyperlink ref="H13" location="'ANNE-PAYM-PROJCTSF-PROV'!Print_Area" display="Project-Rec-Prov-Annex"/>
    <hyperlink ref="H14" location="'ANNE-PAYM-SF-PROV'!Print_Area" display="SF-Paym-Prov-Annex"/>
    <hyperlink ref="H15" location="'ANNE-PAYM-VVN-PROV'!Print_Area" display="VVN-Paym-Prov-Annex"/>
    <hyperlink ref="H16" location="'ANNE-PAYM-PLAN-PROV'!Print_Area" display="Plan-Paym-Prov-Annex"/>
    <hyperlink ref="H17" location="'I&amp;E'!Print_Area" display="Income &amp; Expenditure"/>
    <hyperlink ref="H18" location="'S-1'!Print_Area" display="Schedule-1"/>
    <hyperlink ref="H19" location="'S-2'!Print_Area" display="Schedule-2"/>
    <hyperlink ref="H20" location="'2A'!Print_Area" display="Schedule-2A"/>
    <hyperlink ref="H21" location="'S-3'!Print_Area" display="Schedule-3"/>
    <hyperlink ref="H22" location="'S- 3 A'!A1" display="Schedule-3A"/>
    <hyperlink ref="H23" location="'S-3B'!A1" display="Schedule-3B"/>
    <hyperlink ref="H24" location="'ANN-S3-SF Civil'!Print_Area" display="S3-Annex-SF"/>
    <hyperlink ref="H25" location="'ANN-S3-VVN-ALL'!Print_Area" display="S3-Annex-VVN"/>
    <hyperlink ref="H26" location="'ANN-S3-PROJCT-SF'!Print_Area" display="S3-Annex-Project"/>
    <hyperlink ref="H27" location="'ANN-S3-PLAN'!Print_Area" display="S3-Annex-Plan"/>
    <hyperlink ref="H28" location="'ANN-S3-SP.PLAN'!Print_Area" display="S3-Annex-Specific Plan"/>
    <hyperlink ref="I8" location="'S-4'!Print_Area" display="Schedule-4 (All)"/>
    <hyperlink ref="I9" location="'S-4 A'!A1" display="Sch-4A (SF)"/>
    <hyperlink ref="I10" location="'s4-B'!A1" display="Sch-4B (Plan)"/>
    <hyperlink ref="I11" location="'s 4 c '!A1" display="Sch-4C (Specific Plan)"/>
    <hyperlink ref="I12" location="'s 4 D'!A1" display="Sch-4D (VVN)"/>
    <hyperlink ref="I13" location="'s 4 E'!A1" display="Sch-4E (Project)"/>
    <hyperlink ref="I14" location="'S- 7'!A1" display="Schedule-7"/>
    <hyperlink ref="I15" location="'S  8'!Print_Area" display="Schedule-8"/>
    <hyperlink ref="I16" location="'ANNE-S8-SF Civil'!A1" display="S8-Annex-SF"/>
    <hyperlink ref="I17" location="'ANNE-S8-VVN All'!A1" display="S8-Annex-VVN"/>
    <hyperlink ref="I18" location="'ANNE-S8-ProjectSF'!A1" display="S8-Annex-Project"/>
    <hyperlink ref="I19" location="'ANNE-S8-PLAN'!A1" display="S8-Annex-Plan"/>
    <hyperlink ref="I20" location="'ANNE-S8-SP.PLAN'!A1" display="S8-Annex-Sp. Plan"/>
    <hyperlink ref="I21" location="'SCH-9 &amp; 10 '!Print_Area" display="S-9"/>
    <hyperlink ref="I22" location="'SCH-9 &amp; 10 '!Print_Area" display="S-10"/>
    <hyperlink ref="I23" location="'SCH 12 &amp;13 &amp; 14'!Print_Area" display="S-12"/>
    <hyperlink ref="I24" location="'SCH 12 &amp;13 &amp; 14'!Print_Area" display="S-13"/>
    <hyperlink ref="I25" location="'SCH 12 &amp;13 &amp; 14'!Print_Area" display="S-14"/>
    <hyperlink ref="I26" location="'SC-15'!Print_Area" display="S-15"/>
    <hyperlink ref="I27" location="'SCH- 16 &amp; 17'!Print_Area" display="S-16"/>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2" right="0.23622047244094491" top="0.39370078740157483" bottom="0.59055118110236227" header="0.23622047244094491" footer="0.31496062992125984"/>
  <pageSetup paperSize="9" scale="78" firstPageNumber="28" orientation="landscape" blackAndWhite="1" useFirstPageNumber="1"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H38"/>
  <sheetViews>
    <sheetView view="pageBreakPreview" topLeftCell="A16" zoomScaleSheetLayoutView="100" workbookViewId="0">
      <selection activeCell="E14" sqref="E14"/>
    </sheetView>
  </sheetViews>
  <sheetFormatPr defaultColWidth="19.5703125" defaultRowHeight="12.75" x14ac:dyDescent="0.25"/>
  <cols>
    <col min="1" max="1" width="4.7109375" style="81" customWidth="1"/>
    <col min="2" max="2" width="54.28515625" style="81" customWidth="1"/>
    <col min="3" max="6" width="19.5703125" style="81" customWidth="1"/>
    <col min="7" max="252" width="9.140625" style="81" customWidth="1"/>
    <col min="253" max="253" width="4.7109375" style="81" customWidth="1"/>
    <col min="254" max="254" width="54.28515625" style="81" customWidth="1"/>
    <col min="255" max="16384" width="19.5703125" style="81"/>
  </cols>
  <sheetData>
    <row r="1" spans="1:6" s="79" customFormat="1" ht="19.5" customHeight="1" x14ac:dyDescent="0.25">
      <c r="A1" s="884" t="str">
        <f>COVER!A1</f>
        <v>Kendriya Vidyalaya  GANGTOK</v>
      </c>
      <c r="B1" s="884"/>
      <c r="C1" s="884"/>
      <c r="D1" s="884"/>
      <c r="E1" s="884"/>
      <c r="F1" s="884"/>
    </row>
    <row r="2" spans="1:6" s="79" customFormat="1" ht="16.5" customHeight="1" x14ac:dyDescent="0.25">
      <c r="A2" s="885" t="s">
        <v>677</v>
      </c>
      <c r="B2" s="892"/>
      <c r="C2" s="892"/>
      <c r="D2" s="892"/>
      <c r="E2" s="892"/>
      <c r="F2" s="892"/>
    </row>
    <row r="3" spans="1:6" s="79" customFormat="1" ht="13.5" customHeight="1" x14ac:dyDescent="0.25">
      <c r="A3" s="886" t="s">
        <v>678</v>
      </c>
      <c r="B3" s="887"/>
      <c r="C3" s="887"/>
      <c r="D3" s="887"/>
      <c r="E3" s="887"/>
      <c r="F3" s="893"/>
    </row>
    <row r="4" spans="1:6" s="79" customFormat="1" ht="10.5" customHeight="1" thickBot="1" x14ac:dyDescent="0.3">
      <c r="A4" s="80"/>
      <c r="B4" s="82"/>
      <c r="C4" s="82"/>
      <c r="D4" s="82"/>
      <c r="E4" s="82"/>
      <c r="F4" s="82"/>
    </row>
    <row r="5" spans="1:6" ht="48.75" thickBot="1" x14ac:dyDescent="0.3">
      <c r="A5" s="888" t="s">
        <v>152</v>
      </c>
      <c r="B5" s="890" t="s">
        <v>202</v>
      </c>
      <c r="C5" s="327" t="s">
        <v>169</v>
      </c>
      <c r="D5" s="327" t="s">
        <v>523</v>
      </c>
      <c r="E5" s="327" t="s">
        <v>524</v>
      </c>
      <c r="F5" s="327" t="s">
        <v>525</v>
      </c>
    </row>
    <row r="6" spans="1:6" ht="13.5" thickBot="1" x14ac:dyDescent="0.3">
      <c r="A6" s="889"/>
      <c r="B6" s="891"/>
      <c r="C6" s="327">
        <v>1</v>
      </c>
      <c r="D6" s="327">
        <v>2</v>
      </c>
      <c r="E6" s="327">
        <v>3</v>
      </c>
      <c r="F6" s="327">
        <v>4</v>
      </c>
    </row>
    <row r="7" spans="1:6" s="5" customFormat="1" ht="17.25" customHeight="1" x14ac:dyDescent="0.2">
      <c r="A7" s="60" t="s">
        <v>3</v>
      </c>
      <c r="B7" s="322" t="s">
        <v>177</v>
      </c>
      <c r="C7" s="58"/>
      <c r="D7" s="58"/>
      <c r="E7" s="58"/>
      <c r="F7" s="58"/>
    </row>
    <row r="8" spans="1:6" s="5" customFormat="1" ht="17.25" customHeight="1" x14ac:dyDescent="0.2">
      <c r="A8" s="289">
        <v>1</v>
      </c>
      <c r="B8" s="292" t="s">
        <v>181</v>
      </c>
      <c r="C8" s="84"/>
      <c r="D8" s="87">
        <f>RECEIPTS!F82-PAYMENTS!H145</f>
        <v>0</v>
      </c>
      <c r="E8" s="84"/>
      <c r="F8" s="87">
        <f>C8+D8+E8</f>
        <v>0</v>
      </c>
    </row>
    <row r="9" spans="1:6" s="5" customFormat="1" ht="17.25" customHeight="1" x14ac:dyDescent="0.2">
      <c r="A9" s="289">
        <v>2</v>
      </c>
      <c r="B9" s="290" t="s">
        <v>302</v>
      </c>
      <c r="C9" s="84"/>
      <c r="D9" s="87">
        <f>RECEIPTS!F83-PAYMENTS!H146</f>
        <v>0</v>
      </c>
      <c r="E9" s="84"/>
      <c r="F9" s="87">
        <f>C9+D9+E9</f>
        <v>0</v>
      </c>
    </row>
    <row r="10" spans="1:6" s="5" customFormat="1" ht="17.25" customHeight="1" x14ac:dyDescent="0.2">
      <c r="A10" s="289">
        <v>3</v>
      </c>
      <c r="B10" s="293" t="s">
        <v>36</v>
      </c>
      <c r="C10" s="84"/>
      <c r="D10" s="87">
        <f>RECEIPTS!F84-PAYMENTS!H147</f>
        <v>0</v>
      </c>
      <c r="E10" s="84"/>
      <c r="F10" s="87">
        <f>C10+D10+E10</f>
        <v>0</v>
      </c>
    </row>
    <row r="11" spans="1:6" s="5" customFormat="1" ht="17.25" customHeight="1" x14ac:dyDescent="0.2">
      <c r="A11" s="289">
        <v>4</v>
      </c>
      <c r="B11" s="293" t="s">
        <v>419</v>
      </c>
      <c r="C11" s="704"/>
      <c r="D11" s="703"/>
      <c r="E11" s="704"/>
      <c r="F11" s="703"/>
    </row>
    <row r="12" spans="1:6" s="5" customFormat="1" ht="17.25" customHeight="1" x14ac:dyDescent="0.2">
      <c r="A12" s="289"/>
      <c r="B12" s="293" t="s">
        <v>357</v>
      </c>
      <c r="C12" s="84"/>
      <c r="D12" s="87"/>
      <c r="E12" s="84"/>
      <c r="F12" s="87">
        <f>C12+D12+E12</f>
        <v>0</v>
      </c>
    </row>
    <row r="13" spans="1:6" s="5" customFormat="1" ht="17.25" customHeight="1" x14ac:dyDescent="0.2">
      <c r="A13" s="289"/>
      <c r="B13" s="293" t="s">
        <v>356</v>
      </c>
      <c r="C13" s="84"/>
      <c r="D13" s="87">
        <f>RECEIPTS!F85-PAYMENTS!H148</f>
        <v>0</v>
      </c>
      <c r="E13" s="84"/>
      <c r="F13" s="87">
        <f>C13+D13+E13</f>
        <v>0</v>
      </c>
    </row>
    <row r="14" spans="1:6" s="5" customFormat="1" ht="17.25" customHeight="1" x14ac:dyDescent="0.2">
      <c r="A14" s="289">
        <v>5</v>
      </c>
      <c r="B14" s="323" t="s">
        <v>316</v>
      </c>
      <c r="C14" s="84"/>
      <c r="D14" s="87">
        <f>RECEIPTS!F86-PAYMENTS!H149</f>
        <v>0</v>
      </c>
      <c r="E14" s="84"/>
      <c r="F14" s="87">
        <f>C14+D14+E14</f>
        <v>0</v>
      </c>
    </row>
    <row r="15" spans="1:6" s="5" customFormat="1" ht="17.25" customHeight="1" x14ac:dyDescent="0.2">
      <c r="A15" s="289"/>
      <c r="B15" s="323" t="s">
        <v>355</v>
      </c>
      <c r="C15" s="114"/>
      <c r="D15" s="83"/>
      <c r="E15" s="114"/>
      <c r="F15" s="83"/>
    </row>
    <row r="16" spans="1:6" s="5" customFormat="1" ht="17.25" customHeight="1" x14ac:dyDescent="0.2">
      <c r="A16" s="289"/>
      <c r="B16" s="323" t="s">
        <v>356</v>
      </c>
      <c r="C16" s="114"/>
      <c r="D16" s="83"/>
      <c r="E16" s="114"/>
      <c r="F16" s="83"/>
    </row>
    <row r="17" spans="1:8" s="5" customFormat="1" ht="17.25" customHeight="1" x14ac:dyDescent="0.2">
      <c r="A17" s="289">
        <v>6</v>
      </c>
      <c r="B17" s="324" t="s">
        <v>164</v>
      </c>
      <c r="C17" s="84"/>
      <c r="D17" s="87">
        <f>RECEIPTS!F87-PAYMENTS!H150</f>
        <v>0</v>
      </c>
      <c r="E17" s="84"/>
      <c r="F17" s="87">
        <f t="shared" ref="F17:F25" si="0">C17+D17+E17</f>
        <v>0</v>
      </c>
    </row>
    <row r="18" spans="1:8" s="5" customFormat="1" ht="17.25" customHeight="1" x14ac:dyDescent="0.2">
      <c r="A18" s="289">
        <v>7</v>
      </c>
      <c r="B18" s="324" t="s">
        <v>37</v>
      </c>
      <c r="C18" s="84"/>
      <c r="D18" s="87">
        <f>RECEIPTS!F88-PAYMENTS!H151</f>
        <v>0</v>
      </c>
      <c r="E18" s="84"/>
      <c r="F18" s="87">
        <f t="shared" si="0"/>
        <v>0</v>
      </c>
    </row>
    <row r="19" spans="1:8" s="5" customFormat="1" ht="17.25" customHeight="1" x14ac:dyDescent="0.2">
      <c r="A19" s="289">
        <v>8</v>
      </c>
      <c r="B19" s="324" t="s">
        <v>38</v>
      </c>
      <c r="C19" s="84"/>
      <c r="D19" s="87">
        <f>RECEIPTS!F89-PAYMENTS!H152</f>
        <v>0</v>
      </c>
      <c r="E19" s="84"/>
      <c r="F19" s="87">
        <f t="shared" si="0"/>
        <v>0</v>
      </c>
    </row>
    <row r="20" spans="1:8" s="5" customFormat="1" ht="17.25" customHeight="1" x14ac:dyDescent="0.2">
      <c r="A20" s="289">
        <v>9</v>
      </c>
      <c r="B20" s="324" t="s">
        <v>39</v>
      </c>
      <c r="C20" s="84"/>
      <c r="D20" s="87">
        <f>RECEIPTS!F90-PAYMENTS!H153</f>
        <v>0</v>
      </c>
      <c r="E20" s="84"/>
      <c r="F20" s="87">
        <f t="shared" si="0"/>
        <v>0</v>
      </c>
    </row>
    <row r="21" spans="1:8" s="5" customFormat="1" ht="17.25" customHeight="1" x14ac:dyDescent="0.2">
      <c r="A21" s="289">
        <v>10</v>
      </c>
      <c r="B21" s="324" t="s">
        <v>451</v>
      </c>
      <c r="C21" s="84"/>
      <c r="D21" s="87">
        <f>RECEIPTS!F91-PAYMENTS!H154</f>
        <v>0</v>
      </c>
      <c r="E21" s="84"/>
      <c r="F21" s="87">
        <f t="shared" si="0"/>
        <v>0</v>
      </c>
    </row>
    <row r="22" spans="1:8" s="5" customFormat="1" ht="17.25" customHeight="1" x14ac:dyDescent="0.2">
      <c r="A22" s="289">
        <v>11</v>
      </c>
      <c r="B22" s="324" t="s">
        <v>40</v>
      </c>
      <c r="C22" s="84"/>
      <c r="D22" s="87">
        <f>RECEIPTS!F92-PAYMENTS!H155</f>
        <v>0</v>
      </c>
      <c r="E22" s="84"/>
      <c r="F22" s="87">
        <f t="shared" si="0"/>
        <v>0</v>
      </c>
    </row>
    <row r="23" spans="1:8" s="5" customFormat="1" ht="17.25" customHeight="1" x14ac:dyDescent="0.2">
      <c r="A23" s="289">
        <v>12</v>
      </c>
      <c r="B23" s="290" t="s">
        <v>629</v>
      </c>
      <c r="C23" s="84"/>
      <c r="D23" s="87">
        <f>RECEIPTS!F93-PAYMENTS!H156</f>
        <v>0</v>
      </c>
      <c r="E23" s="115"/>
      <c r="F23" s="87">
        <f t="shared" si="0"/>
        <v>0</v>
      </c>
    </row>
    <row r="24" spans="1:8" s="5" customFormat="1" ht="17.25" customHeight="1" x14ac:dyDescent="0.2">
      <c r="A24" s="289">
        <v>13</v>
      </c>
      <c r="B24" s="324" t="s">
        <v>640</v>
      </c>
      <c r="C24" s="84"/>
      <c r="D24" s="87">
        <f>RECEIPTS!F94-PAYMENTS!H157</f>
        <v>0</v>
      </c>
      <c r="E24" s="84"/>
      <c r="F24" s="87">
        <f t="shared" si="0"/>
        <v>0</v>
      </c>
    </row>
    <row r="25" spans="1:8" s="5" customFormat="1" ht="17.25" customHeight="1" x14ac:dyDescent="0.2">
      <c r="A25" s="289">
        <v>14</v>
      </c>
      <c r="B25" s="324" t="s">
        <v>165</v>
      </c>
      <c r="C25" s="84"/>
      <c r="D25" s="87">
        <f>RECEIPTS!F95-PAYMENTS!H158</f>
        <v>0</v>
      </c>
      <c r="E25" s="84"/>
      <c r="F25" s="87">
        <f t="shared" si="0"/>
        <v>0</v>
      </c>
    </row>
    <row r="26" spans="1:8" s="5" customFormat="1" ht="17.25" customHeight="1" x14ac:dyDescent="0.2">
      <c r="A26" s="325" t="s">
        <v>12</v>
      </c>
      <c r="B26" s="326" t="s">
        <v>319</v>
      </c>
      <c r="C26" s="87"/>
      <c r="D26" s="142"/>
      <c r="E26" s="87"/>
      <c r="F26" s="87"/>
    </row>
    <row r="27" spans="1:8" s="5" customFormat="1" ht="17.25" customHeight="1" x14ac:dyDescent="0.2">
      <c r="A27" s="289">
        <v>1</v>
      </c>
      <c r="B27" s="293" t="s">
        <v>360</v>
      </c>
      <c r="C27" s="87"/>
      <c r="D27" s="103"/>
      <c r="E27" s="87"/>
      <c r="F27" s="87"/>
    </row>
    <row r="28" spans="1:8" s="5" customFormat="1" ht="17.25" customHeight="1" x14ac:dyDescent="0.2">
      <c r="A28" s="289">
        <v>2</v>
      </c>
      <c r="B28" s="293" t="s">
        <v>412</v>
      </c>
      <c r="C28" s="87"/>
      <c r="D28" s="103"/>
      <c r="E28" s="87"/>
      <c r="F28" s="87"/>
    </row>
    <row r="29" spans="1:8" s="5" customFormat="1" ht="17.25" customHeight="1" x14ac:dyDescent="0.2">
      <c r="A29" s="325" t="s">
        <v>16</v>
      </c>
      <c r="B29" s="326" t="s">
        <v>703</v>
      </c>
      <c r="C29" s="87"/>
      <c r="D29" s="87"/>
      <c r="E29" s="87"/>
      <c r="F29" s="87"/>
    </row>
    <row r="30" spans="1:8" s="5" customFormat="1" ht="17.25" customHeight="1" x14ac:dyDescent="0.2">
      <c r="A30" s="289">
        <v>1</v>
      </c>
      <c r="B30" s="293" t="s">
        <v>704</v>
      </c>
      <c r="C30" s="83"/>
      <c r="D30" s="83"/>
      <c r="E30" s="83"/>
      <c r="F30" s="83"/>
    </row>
    <row r="31" spans="1:8" s="5" customFormat="1" ht="17.25" customHeight="1" x14ac:dyDescent="0.2">
      <c r="A31" s="289">
        <v>2</v>
      </c>
      <c r="B31" s="293" t="s">
        <v>705</v>
      </c>
      <c r="C31" s="83"/>
      <c r="D31" s="83"/>
      <c r="E31" s="83"/>
      <c r="F31" s="83"/>
      <c r="G31" s="5" t="s">
        <v>526</v>
      </c>
      <c r="H31" s="5">
        <f>F31-'S- 3 A'!D21</f>
        <v>0</v>
      </c>
    </row>
    <row r="32" spans="1:8" s="5" customFormat="1" ht="17.25" customHeight="1" x14ac:dyDescent="0.2">
      <c r="A32" s="289">
        <v>3</v>
      </c>
      <c r="B32" s="293" t="s">
        <v>706</v>
      </c>
      <c r="C32" s="83"/>
      <c r="D32" s="83"/>
      <c r="E32" s="83"/>
      <c r="F32" s="83"/>
    </row>
    <row r="33" spans="1:6" s="5" customFormat="1" ht="17.25" customHeight="1" x14ac:dyDescent="0.2">
      <c r="A33" s="289">
        <v>4</v>
      </c>
      <c r="B33" s="293" t="s">
        <v>707</v>
      </c>
      <c r="C33" s="83"/>
      <c r="D33" s="83"/>
      <c r="E33" s="83"/>
      <c r="F33" s="83"/>
    </row>
    <row r="34" spans="1:6" s="5" customFormat="1" ht="17.25" customHeight="1" x14ac:dyDescent="0.2">
      <c r="A34" s="325" t="s">
        <v>17</v>
      </c>
      <c r="B34" s="333" t="s">
        <v>649</v>
      </c>
      <c r="C34" s="103">
        <f>'S- 3 A'!D6+'S- 3 A'!E6+'S- 3 A'!F6+'S- 3 A'!G6+'S- 3 A'!H6</f>
        <v>0</v>
      </c>
      <c r="D34" s="103">
        <f>SUM('S- 3 A'!D21:H21)-SUM('S- 3 A'!D6:H6)</f>
        <v>0</v>
      </c>
      <c r="E34" s="103"/>
      <c r="F34" s="103">
        <f>C34+D34+E34</f>
        <v>0</v>
      </c>
    </row>
    <row r="35" spans="1:6" s="5" customFormat="1" ht="17.25" customHeight="1" x14ac:dyDescent="0.2">
      <c r="A35" s="289"/>
      <c r="B35" s="293"/>
      <c r="C35" s="103"/>
      <c r="D35" s="103"/>
      <c r="E35" s="103"/>
      <c r="F35" s="103"/>
    </row>
    <row r="36" spans="1:6" s="28" customFormat="1" ht="21" customHeight="1" x14ac:dyDescent="0.25">
      <c r="A36" s="163"/>
      <c r="B36" s="23" t="s">
        <v>0</v>
      </c>
      <c r="C36" s="146">
        <f>SUM(C8:C35)</f>
        <v>0</v>
      </c>
      <c r="D36" s="146">
        <f>SUM(D8:D35)</f>
        <v>0</v>
      </c>
      <c r="E36" s="146">
        <f>SUM(E8:E35)</f>
        <v>0</v>
      </c>
      <c r="F36" s="146">
        <f>SUM(F8:F35)</f>
        <v>0</v>
      </c>
    </row>
    <row r="37" spans="1:6" s="20" customFormat="1" ht="27.75" customHeight="1" x14ac:dyDescent="0.25">
      <c r="A37" s="882" t="s">
        <v>840</v>
      </c>
      <c r="B37" s="883"/>
      <c r="C37" s="883"/>
      <c r="D37" s="883"/>
      <c r="E37" s="883"/>
      <c r="F37" s="883"/>
    </row>
    <row r="38" spans="1:6" s="5" customFormat="1" ht="15.75" customHeight="1" x14ac:dyDescent="0.2">
      <c r="B38" s="5" t="s">
        <v>442</v>
      </c>
    </row>
  </sheetData>
  <sheetProtection formatColumns="0" formatRows="0"/>
  <mergeCells count="6">
    <mergeCell ref="A37:F37"/>
    <mergeCell ref="A1:F1"/>
    <mergeCell ref="A2:F2"/>
    <mergeCell ref="A3:F3"/>
    <mergeCell ref="A5:A6"/>
    <mergeCell ref="B5:B6"/>
  </mergeCells>
  <printOptions horizontalCentered="1" gridLines="1"/>
  <pageMargins left="0.70866141732283472" right="0.23622047244094491" top="0.39370078740157483" bottom="0.59055118110236227" header="0.23622047244094491" footer="0.31496062992125984"/>
  <pageSetup paperSize="9" scale="78" firstPageNumber="28" orientation="landscape" blackAndWhite="1" useFirstPageNumber="1"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38"/>
  <sheetViews>
    <sheetView view="pageBreakPreview" topLeftCell="A10" zoomScaleSheetLayoutView="100" workbookViewId="0">
      <selection activeCell="D24" sqref="D24"/>
    </sheetView>
  </sheetViews>
  <sheetFormatPr defaultRowHeight="11.25" x14ac:dyDescent="0.2"/>
  <cols>
    <col min="1" max="1" width="4.7109375" style="5" customWidth="1"/>
    <col min="2" max="2" width="53.28515625" style="5" customWidth="1"/>
    <col min="3" max="4" width="13.5703125" style="5" customWidth="1"/>
    <col min="5" max="6" width="11.42578125" style="5" customWidth="1"/>
    <col min="7" max="9" width="13.5703125" style="5" customWidth="1"/>
    <col min="10" max="10" width="9.140625" style="5"/>
    <col min="11" max="11" width="14.42578125" style="5" customWidth="1"/>
    <col min="12" max="12" width="17.28515625" style="5" customWidth="1"/>
    <col min="13" max="16384" width="9.140625" style="5"/>
  </cols>
  <sheetData>
    <row r="1" spans="1:12" s="34" customFormat="1" ht="18" customHeight="1" x14ac:dyDescent="0.3">
      <c r="A1" s="895" t="str">
        <f>COVER!A1</f>
        <v>Kendriya Vidyalaya  GANGTOK</v>
      </c>
      <c r="B1" s="896"/>
      <c r="C1" s="896"/>
      <c r="D1" s="896"/>
      <c r="E1" s="896"/>
      <c r="F1" s="896"/>
      <c r="G1" s="896"/>
      <c r="H1" s="896"/>
      <c r="I1" s="897"/>
    </row>
    <row r="2" spans="1:12" ht="18" customHeight="1" x14ac:dyDescent="0.3">
      <c r="A2" s="898" t="s">
        <v>844</v>
      </c>
      <c r="B2" s="899"/>
      <c r="C2" s="899"/>
      <c r="D2" s="899"/>
      <c r="E2" s="899"/>
      <c r="F2" s="899"/>
      <c r="G2" s="899"/>
      <c r="H2" s="899"/>
      <c r="I2" s="900"/>
    </row>
    <row r="3" spans="1:12" ht="27" customHeight="1" x14ac:dyDescent="0.2">
      <c r="A3" s="901" t="s">
        <v>152</v>
      </c>
      <c r="B3" s="904" t="s">
        <v>202</v>
      </c>
      <c r="C3" s="328" t="s">
        <v>643</v>
      </c>
      <c r="D3" s="329" t="s">
        <v>144</v>
      </c>
      <c r="E3" s="905" t="s">
        <v>647</v>
      </c>
      <c r="F3" s="905" t="s">
        <v>147</v>
      </c>
      <c r="G3" s="905" t="s">
        <v>145</v>
      </c>
      <c r="H3" s="894" t="s">
        <v>150</v>
      </c>
      <c r="I3" s="894" t="s">
        <v>151</v>
      </c>
    </row>
    <row r="4" spans="1:12" ht="12" customHeight="1" x14ac:dyDescent="0.2">
      <c r="A4" s="902"/>
      <c r="B4" s="904"/>
      <c r="C4" s="330" t="s">
        <v>142</v>
      </c>
      <c r="D4" s="329" t="s">
        <v>143</v>
      </c>
      <c r="E4" s="905"/>
      <c r="F4" s="905"/>
      <c r="G4" s="905"/>
      <c r="H4" s="894"/>
      <c r="I4" s="894"/>
    </row>
    <row r="5" spans="1:12" ht="12" x14ac:dyDescent="0.2">
      <c r="A5" s="903"/>
      <c r="B5" s="904"/>
      <c r="C5" s="331">
        <v>1</v>
      </c>
      <c r="D5" s="331">
        <v>2</v>
      </c>
      <c r="E5" s="331">
        <v>3</v>
      </c>
      <c r="F5" s="331">
        <v>4</v>
      </c>
      <c r="G5" s="331">
        <v>5</v>
      </c>
      <c r="H5" s="331">
        <v>6</v>
      </c>
      <c r="I5" s="331">
        <v>7</v>
      </c>
    </row>
    <row r="6" spans="1:12" ht="17.25" customHeight="1" x14ac:dyDescent="0.2">
      <c r="A6" s="60" t="s">
        <v>3</v>
      </c>
      <c r="B6" s="322" t="s">
        <v>177</v>
      </c>
      <c r="C6" s="60"/>
      <c r="D6" s="60"/>
      <c r="E6" s="60"/>
      <c r="F6" s="60"/>
      <c r="G6" s="60"/>
      <c r="H6" s="60"/>
      <c r="I6" s="333"/>
    </row>
    <row r="7" spans="1:12" ht="15.75" customHeight="1" x14ac:dyDescent="0.2">
      <c r="A7" s="289">
        <v>1</v>
      </c>
      <c r="B7" s="292" t="s">
        <v>181</v>
      </c>
      <c r="C7" s="291">
        <f>'S3-SF'!F8</f>
        <v>0</v>
      </c>
      <c r="D7" s="291">
        <f>'S3-VVN'!F8</f>
        <v>0</v>
      </c>
      <c r="E7" s="291">
        <f>'S3-CCA'!F8</f>
        <v>0</v>
      </c>
      <c r="F7" s="291">
        <f>'S3-Sp.'!F8</f>
        <v>0</v>
      </c>
      <c r="G7" s="291">
        <f>'S3-Pkv'!F8</f>
        <v>0</v>
      </c>
      <c r="H7" s="291">
        <f t="shared" ref="H7:H13" si="0">C7+D7+E7+F7+G7</f>
        <v>0</v>
      </c>
      <c r="I7" s="294">
        <f>'S3-SF'!C8+'S3-VVN'!C8+'S3-Pkv'!C8+'S3-CCA'!C8+'S3-Sp.'!C8</f>
        <v>0</v>
      </c>
      <c r="K7" s="225" t="s">
        <v>553</v>
      </c>
      <c r="L7" s="225" t="s">
        <v>573</v>
      </c>
    </row>
    <row r="8" spans="1:12" ht="15.75" customHeight="1" x14ac:dyDescent="0.2">
      <c r="A8" s="289">
        <v>2</v>
      </c>
      <c r="B8" s="290" t="s">
        <v>302</v>
      </c>
      <c r="C8" s="291">
        <f>'S3-SF'!F9</f>
        <v>0</v>
      </c>
      <c r="D8" s="291">
        <f>'S3-VVN'!F9</f>
        <v>0</v>
      </c>
      <c r="E8" s="291">
        <f>'S3-CCA'!F9</f>
        <v>0</v>
      </c>
      <c r="F8" s="291">
        <f>'S3-Sp.'!F9</f>
        <v>0</v>
      </c>
      <c r="G8" s="291">
        <f>'S3-Pkv'!F9</f>
        <v>0</v>
      </c>
      <c r="H8" s="291">
        <f t="shared" si="0"/>
        <v>0</v>
      </c>
      <c r="I8" s="294">
        <f>'S3-SF'!C9+'S3-VVN'!C9+'S3-Pkv'!C9+'S3-CCA'!C9+'S3-Sp.'!C9</f>
        <v>0</v>
      </c>
      <c r="K8" s="225" t="s">
        <v>552</v>
      </c>
      <c r="L8" s="225" t="s">
        <v>574</v>
      </c>
    </row>
    <row r="9" spans="1:12" ht="15.75" customHeight="1" x14ac:dyDescent="0.2">
      <c r="A9" s="289">
        <v>3</v>
      </c>
      <c r="B9" s="293" t="s">
        <v>36</v>
      </c>
      <c r="C9" s="291">
        <f>'S3-SF'!F10</f>
        <v>0</v>
      </c>
      <c r="D9" s="291">
        <f>'S3-VVN'!F10</f>
        <v>45270</v>
      </c>
      <c r="E9" s="291">
        <f>'S3-CCA'!F10</f>
        <v>0</v>
      </c>
      <c r="F9" s="291">
        <f>'S3-Sp.'!F10</f>
        <v>0</v>
      </c>
      <c r="G9" s="291">
        <f>'S3-Pkv'!F10</f>
        <v>0</v>
      </c>
      <c r="H9" s="291">
        <f t="shared" si="0"/>
        <v>45270</v>
      </c>
      <c r="I9" s="294">
        <f>'S3-SF'!C10+'S3-VVN'!C10+'S3-Pkv'!C10+'S3-CCA'!C10+'S3-Sp.'!C10</f>
        <v>130551</v>
      </c>
      <c r="K9" s="225" t="s">
        <v>554</v>
      </c>
      <c r="L9" s="225" t="s">
        <v>575</v>
      </c>
    </row>
    <row r="10" spans="1:12" ht="15.75" customHeight="1" x14ac:dyDescent="0.2">
      <c r="A10" s="289">
        <v>4</v>
      </c>
      <c r="B10" s="293" t="s">
        <v>419</v>
      </c>
      <c r="C10" s="291"/>
      <c r="D10" s="291"/>
      <c r="E10" s="291"/>
      <c r="F10" s="291"/>
      <c r="G10" s="291"/>
      <c r="H10" s="291"/>
      <c r="I10" s="294"/>
      <c r="K10" s="225" t="s">
        <v>555</v>
      </c>
      <c r="L10" s="225" t="s">
        <v>576</v>
      </c>
    </row>
    <row r="11" spans="1:12" ht="15.75" customHeight="1" x14ac:dyDescent="0.2">
      <c r="A11" s="289"/>
      <c r="B11" s="293" t="s">
        <v>357</v>
      </c>
      <c r="C11" s="291">
        <f>'S3-SF'!F12</f>
        <v>0</v>
      </c>
      <c r="D11" s="291">
        <f>'S3-VVN'!F12</f>
        <v>0</v>
      </c>
      <c r="E11" s="291">
        <f>'S3-CCA'!F12</f>
        <v>0</v>
      </c>
      <c r="F11" s="291">
        <f>'S3-Sp.'!F12</f>
        <v>0</v>
      </c>
      <c r="G11" s="291">
        <f>'S3-Pkv'!F12</f>
        <v>0</v>
      </c>
      <c r="H11" s="291">
        <f t="shared" si="0"/>
        <v>0</v>
      </c>
      <c r="I11" s="294">
        <f>'S3-SF'!C12+'S3-VVN'!C12+'S3-Pkv'!C12+'S3-CCA'!C12+'S3-Sp.'!C12</f>
        <v>0</v>
      </c>
      <c r="J11" s="334"/>
      <c r="K11" s="225" t="s">
        <v>556</v>
      </c>
      <c r="L11" s="225" t="s">
        <v>577</v>
      </c>
    </row>
    <row r="12" spans="1:12" ht="15.75" customHeight="1" x14ac:dyDescent="0.2">
      <c r="A12" s="289"/>
      <c r="B12" s="293" t="s">
        <v>356</v>
      </c>
      <c r="C12" s="291">
        <f>'S3-SF'!F13</f>
        <v>0</v>
      </c>
      <c r="D12" s="291">
        <f>'S3-VVN'!F13</f>
        <v>0</v>
      </c>
      <c r="E12" s="291">
        <f>'S3-CCA'!F13</f>
        <v>0</v>
      </c>
      <c r="F12" s="291">
        <f>'S3-Sp.'!F13</f>
        <v>0</v>
      </c>
      <c r="G12" s="291">
        <f>'S3-Pkv'!F13</f>
        <v>0</v>
      </c>
      <c r="H12" s="291">
        <f t="shared" si="0"/>
        <v>0</v>
      </c>
      <c r="I12" s="294">
        <f>'S3-SF'!C13+'S3-VVN'!C13+'S3-Pkv'!C13+'S3-CCA'!C13+'S3-Sp.'!C13</f>
        <v>0</v>
      </c>
      <c r="K12" s="225" t="s">
        <v>572</v>
      </c>
      <c r="L12" s="225" t="s">
        <v>578</v>
      </c>
    </row>
    <row r="13" spans="1:12" ht="15.75" customHeight="1" x14ac:dyDescent="0.2">
      <c r="A13" s="289">
        <v>5</v>
      </c>
      <c r="B13" s="323" t="s">
        <v>316</v>
      </c>
      <c r="C13" s="291">
        <f>'S3-SF'!F14</f>
        <v>0</v>
      </c>
      <c r="D13" s="291">
        <f>'S3-VVN'!F14</f>
        <v>0</v>
      </c>
      <c r="E13" s="291">
        <f>'S3-CCA'!F14</f>
        <v>0</v>
      </c>
      <c r="F13" s="291">
        <f>'S3-Sp.'!F14</f>
        <v>0</v>
      </c>
      <c r="G13" s="291">
        <f>'S3-Pkv'!F14</f>
        <v>0</v>
      </c>
      <c r="H13" s="291">
        <f t="shared" si="0"/>
        <v>0</v>
      </c>
      <c r="I13" s="294">
        <f>'S3-SF'!C14+'S3-VVN'!C14+'S3-Pkv'!C14+'S3-CCA'!C14+'S3-Sp.'!C14</f>
        <v>0</v>
      </c>
      <c r="K13" s="225" t="s">
        <v>557</v>
      </c>
      <c r="L13" s="225" t="s">
        <v>579</v>
      </c>
    </row>
    <row r="14" spans="1:12" ht="15.75" customHeight="1" x14ac:dyDescent="0.2">
      <c r="A14" s="289"/>
      <c r="B14" s="323" t="s">
        <v>355</v>
      </c>
      <c r="C14" s="291"/>
      <c r="D14" s="291"/>
      <c r="E14" s="291"/>
      <c r="F14" s="291"/>
      <c r="G14" s="291"/>
      <c r="H14" s="291"/>
      <c r="I14" s="294">
        <f>'S3-SF'!C15+'S3-VVN'!C15+'S3-Pkv'!C15+'S3-CCA'!C15+'S3-Sp.'!C15</f>
        <v>0</v>
      </c>
      <c r="K14" s="225" t="s">
        <v>558</v>
      </c>
      <c r="L14" s="225" t="s">
        <v>580</v>
      </c>
    </row>
    <row r="15" spans="1:12" ht="15.75" customHeight="1" x14ac:dyDescent="0.2">
      <c r="A15" s="289"/>
      <c r="B15" s="323" t="s">
        <v>356</v>
      </c>
      <c r="C15" s="291"/>
      <c r="D15" s="291"/>
      <c r="E15" s="291"/>
      <c r="F15" s="291"/>
      <c r="G15" s="291"/>
      <c r="H15" s="291"/>
      <c r="I15" s="294">
        <f>'S3-SF'!C16+'S3-VVN'!C16+'S3-Pkv'!C16+'S3-CCA'!C16+'S3-Sp.'!C16</f>
        <v>0</v>
      </c>
      <c r="K15" s="225" t="s">
        <v>559</v>
      </c>
      <c r="L15" s="225" t="s">
        <v>581</v>
      </c>
    </row>
    <row r="16" spans="1:12" ht="15.75" customHeight="1" x14ac:dyDescent="0.2">
      <c r="A16" s="289">
        <v>6</v>
      </c>
      <c r="B16" s="324" t="s">
        <v>164</v>
      </c>
      <c r="C16" s="291">
        <f>'S3-SF'!F17</f>
        <v>0</v>
      </c>
      <c r="D16" s="291">
        <f>'S3-VVN'!F17</f>
        <v>0</v>
      </c>
      <c r="E16" s="291">
        <f>'S3-CCA'!F17</f>
        <v>0</v>
      </c>
      <c r="F16" s="291">
        <f>'S3-Sp.'!F17</f>
        <v>0</v>
      </c>
      <c r="G16" s="291">
        <f>'S3-Pkv'!F17</f>
        <v>0</v>
      </c>
      <c r="H16" s="291">
        <f t="shared" ref="H16:H24" si="1">C16+D16+E16+F16+G16</f>
        <v>0</v>
      </c>
      <c r="I16" s="294">
        <f>'S3-SF'!C17+'S3-VVN'!C17+'S3-Pkv'!C17+'S3-CCA'!C17+'S3-Sp.'!C17</f>
        <v>0</v>
      </c>
      <c r="K16" s="225" t="s">
        <v>560</v>
      </c>
      <c r="L16" s="225" t="s">
        <v>582</v>
      </c>
    </row>
    <row r="17" spans="1:12" ht="15.75" customHeight="1" x14ac:dyDescent="0.2">
      <c r="A17" s="289">
        <v>7</v>
      </c>
      <c r="B17" s="324" t="s">
        <v>37</v>
      </c>
      <c r="C17" s="291">
        <f>'S3-SF'!F18</f>
        <v>0</v>
      </c>
      <c r="D17" s="291">
        <f>'S3-VVN'!F18</f>
        <v>0</v>
      </c>
      <c r="E17" s="291">
        <f>'S3-CCA'!F18</f>
        <v>0</v>
      </c>
      <c r="F17" s="291">
        <f>'S3-Sp.'!F18</f>
        <v>0</v>
      </c>
      <c r="G17" s="291">
        <f>'S3-Pkv'!F18</f>
        <v>0</v>
      </c>
      <c r="H17" s="291">
        <f t="shared" si="1"/>
        <v>0</v>
      </c>
      <c r="I17" s="294">
        <f>'S3-SF'!C18+'S3-VVN'!C18+'S3-Pkv'!C18+'S3-CCA'!C18+'S3-Sp.'!C18</f>
        <v>0</v>
      </c>
      <c r="K17" s="225" t="s">
        <v>561</v>
      </c>
      <c r="L17" s="225" t="s">
        <v>583</v>
      </c>
    </row>
    <row r="18" spans="1:12" ht="15.75" customHeight="1" x14ac:dyDescent="0.2">
      <c r="A18" s="289">
        <v>8</v>
      </c>
      <c r="B18" s="324" t="s">
        <v>38</v>
      </c>
      <c r="C18" s="291">
        <f>'S3-SF'!F19</f>
        <v>0</v>
      </c>
      <c r="D18" s="291">
        <f>'S3-VVN'!F19</f>
        <v>0</v>
      </c>
      <c r="E18" s="291">
        <f>'S3-CCA'!F19</f>
        <v>0</v>
      </c>
      <c r="F18" s="291">
        <f>'S3-Sp.'!F19</f>
        <v>0</v>
      </c>
      <c r="G18" s="291">
        <f>'S3-Pkv'!F19</f>
        <v>0</v>
      </c>
      <c r="H18" s="291">
        <f t="shared" si="1"/>
        <v>0</v>
      </c>
      <c r="I18" s="294">
        <f>'S3-SF'!C19+'S3-VVN'!C19+'S3-Pkv'!C19+'S3-CCA'!C19+'S3-Sp.'!C19</f>
        <v>0</v>
      </c>
      <c r="K18" s="225" t="s">
        <v>562</v>
      </c>
      <c r="L18" s="225" t="s">
        <v>584</v>
      </c>
    </row>
    <row r="19" spans="1:12" ht="15.75" customHeight="1" x14ac:dyDescent="0.2">
      <c r="A19" s="289">
        <v>9</v>
      </c>
      <c r="B19" s="324" t="s">
        <v>39</v>
      </c>
      <c r="C19" s="291">
        <f>'S3-SF'!F20</f>
        <v>0</v>
      </c>
      <c r="D19" s="291">
        <f>'S3-VVN'!F20</f>
        <v>0</v>
      </c>
      <c r="E19" s="291">
        <f>'S3-CCA'!F20</f>
        <v>0</v>
      </c>
      <c r="F19" s="291">
        <f>'S3-Sp.'!F20</f>
        <v>0</v>
      </c>
      <c r="G19" s="291">
        <f>'S3-Pkv'!F20</f>
        <v>0</v>
      </c>
      <c r="H19" s="291">
        <f t="shared" si="1"/>
        <v>0</v>
      </c>
      <c r="I19" s="294">
        <f>'S3-SF'!C20+'S3-VVN'!C20+'S3-Pkv'!C20+'S3-CCA'!C20+'S3-Sp.'!C20</f>
        <v>0</v>
      </c>
      <c r="K19" s="225" t="s">
        <v>565</v>
      </c>
      <c r="L19" s="225" t="s">
        <v>585</v>
      </c>
    </row>
    <row r="20" spans="1:12" ht="15.75" customHeight="1" x14ac:dyDescent="0.2">
      <c r="A20" s="289">
        <v>10</v>
      </c>
      <c r="B20" s="324" t="s">
        <v>451</v>
      </c>
      <c r="C20" s="291">
        <f>'S3-SF'!F21</f>
        <v>0</v>
      </c>
      <c r="D20" s="291">
        <f>'S3-VVN'!F21</f>
        <v>0</v>
      </c>
      <c r="E20" s="291">
        <f>'S3-CCA'!F21</f>
        <v>0</v>
      </c>
      <c r="F20" s="291">
        <f>'S3-Sp.'!F21</f>
        <v>0</v>
      </c>
      <c r="G20" s="291">
        <f>'S3-Pkv'!F21</f>
        <v>0</v>
      </c>
      <c r="H20" s="291">
        <f t="shared" si="1"/>
        <v>0</v>
      </c>
      <c r="I20" s="294">
        <f>'S3-SF'!C21+'S3-VVN'!C21+'S3-Pkv'!C21+'S3-CCA'!C21+'S3-Sp.'!C21</f>
        <v>0</v>
      </c>
      <c r="K20" s="225" t="s">
        <v>563</v>
      </c>
      <c r="L20" s="225" t="s">
        <v>586</v>
      </c>
    </row>
    <row r="21" spans="1:12" ht="15.75" customHeight="1" x14ac:dyDescent="0.2">
      <c r="A21" s="289">
        <v>11</v>
      </c>
      <c r="B21" s="324" t="s">
        <v>40</v>
      </c>
      <c r="C21" s="291">
        <f>'S3-SF'!F22</f>
        <v>0</v>
      </c>
      <c r="D21" s="291">
        <f>'S3-VVN'!F22</f>
        <v>0</v>
      </c>
      <c r="E21" s="291">
        <f>'S3-CCA'!F22</f>
        <v>0</v>
      </c>
      <c r="F21" s="291">
        <f>'S3-Sp.'!F22</f>
        <v>0</v>
      </c>
      <c r="G21" s="291">
        <f>'S3-Pkv'!F22</f>
        <v>0</v>
      </c>
      <c r="H21" s="291">
        <f t="shared" si="1"/>
        <v>0</v>
      </c>
      <c r="I21" s="294">
        <f>'S3-SF'!C22+'S3-VVN'!C22+'S3-Pkv'!C22+'S3-CCA'!C22+'S3-Sp.'!C22</f>
        <v>0</v>
      </c>
      <c r="K21" s="225" t="s">
        <v>564</v>
      </c>
      <c r="L21" s="225" t="s">
        <v>587</v>
      </c>
    </row>
    <row r="22" spans="1:12" ht="15.75" customHeight="1" x14ac:dyDescent="0.2">
      <c r="A22" s="289">
        <v>12</v>
      </c>
      <c r="B22" s="290" t="s">
        <v>629</v>
      </c>
      <c r="C22" s="291">
        <f>'S3-SF'!F23</f>
        <v>0</v>
      </c>
      <c r="D22" s="291">
        <f>'S3-VVN'!F23</f>
        <v>0</v>
      </c>
      <c r="E22" s="291">
        <f>'S3-CCA'!F23</f>
        <v>0</v>
      </c>
      <c r="F22" s="291">
        <f>'S3-Sp.'!F23</f>
        <v>0</v>
      </c>
      <c r="G22" s="291">
        <f>'S3-Pkv'!F23</f>
        <v>0</v>
      </c>
      <c r="H22" s="291">
        <f t="shared" si="1"/>
        <v>0</v>
      </c>
      <c r="I22" s="294">
        <f>'S3-SF'!C23+'S3-VVN'!C23+'S3-Pkv'!C23+'S3-CCA'!C23+'S3-Sp.'!C23</f>
        <v>0</v>
      </c>
      <c r="K22" s="225" t="s">
        <v>566</v>
      </c>
      <c r="L22" s="225" t="s">
        <v>588</v>
      </c>
    </row>
    <row r="23" spans="1:12" ht="16.5" customHeight="1" x14ac:dyDescent="0.2">
      <c r="A23" s="289">
        <v>13</v>
      </c>
      <c r="B23" s="324" t="s">
        <v>640</v>
      </c>
      <c r="C23" s="291">
        <f>'S3-SF'!F24</f>
        <v>0</v>
      </c>
      <c r="D23" s="291">
        <f>'S3-VVN'!F24</f>
        <v>0</v>
      </c>
      <c r="E23" s="291">
        <f>'S3-CCA'!F24</f>
        <v>0</v>
      </c>
      <c r="F23" s="291">
        <f>'S3-Sp.'!F24</f>
        <v>0</v>
      </c>
      <c r="G23" s="291">
        <f>'S3-Pkv'!F24</f>
        <v>0</v>
      </c>
      <c r="H23" s="291">
        <f t="shared" si="1"/>
        <v>0</v>
      </c>
      <c r="I23" s="294">
        <f>'S3-SF'!C24+'S3-VVN'!C24+'S3-Pkv'!C24+'S3-CCA'!C24+'S3-Sp.'!C24</f>
        <v>0</v>
      </c>
      <c r="K23" s="225" t="s">
        <v>567</v>
      </c>
      <c r="L23" s="225" t="s">
        <v>589</v>
      </c>
    </row>
    <row r="24" spans="1:12" ht="15.75" customHeight="1" x14ac:dyDescent="0.2">
      <c r="A24" s="289">
        <v>14</v>
      </c>
      <c r="B24" s="324" t="s">
        <v>165</v>
      </c>
      <c r="C24" s="291">
        <f>'S3-SF'!F25</f>
        <v>0</v>
      </c>
      <c r="D24" s="291">
        <f>'S3-VVN'!F25</f>
        <v>-8875</v>
      </c>
      <c r="E24" s="291">
        <f>'S3-CCA'!F25</f>
        <v>0</v>
      </c>
      <c r="F24" s="291">
        <f>'S3-Sp.'!F25</f>
        <v>0</v>
      </c>
      <c r="G24" s="291">
        <f>'S3-Pkv'!F25</f>
        <v>0</v>
      </c>
      <c r="H24" s="291">
        <f t="shared" si="1"/>
        <v>-8875</v>
      </c>
      <c r="I24" s="294">
        <f>'S3-SF'!C25+'S3-VVN'!C25+'S3-Pkv'!C25+'S3-CCA'!C25+'S3-Sp.'!C25</f>
        <v>0</v>
      </c>
      <c r="K24" s="225" t="s">
        <v>568</v>
      </c>
      <c r="L24" s="225" t="s">
        <v>590</v>
      </c>
    </row>
    <row r="25" spans="1:12" ht="15.75" customHeight="1" x14ac:dyDescent="0.2">
      <c r="A25" s="325" t="s">
        <v>12</v>
      </c>
      <c r="B25" s="326" t="s">
        <v>319</v>
      </c>
      <c r="C25" s="291"/>
      <c r="D25" s="291"/>
      <c r="E25" s="291"/>
      <c r="F25" s="291"/>
      <c r="G25" s="291"/>
      <c r="H25" s="291"/>
      <c r="I25" s="294">
        <f>'S3-SF'!C26+'S3-VVN'!C26+'S3-Pkv'!C26+'S3-CCA'!C26+'S3-Sp.'!C26</f>
        <v>0</v>
      </c>
      <c r="K25" s="225" t="s">
        <v>570</v>
      </c>
      <c r="L25" s="225" t="s">
        <v>591</v>
      </c>
    </row>
    <row r="26" spans="1:12" ht="15.75" customHeight="1" x14ac:dyDescent="0.2">
      <c r="A26" s="289">
        <v>1</v>
      </c>
      <c r="B26" s="293" t="s">
        <v>360</v>
      </c>
      <c r="C26" s="291">
        <f>'S3-SF'!F27</f>
        <v>0</v>
      </c>
      <c r="D26" s="291">
        <f>'S3-VVN'!F27</f>
        <v>0</v>
      </c>
      <c r="E26" s="291">
        <f>'S3-CCA'!F27</f>
        <v>0</v>
      </c>
      <c r="F26" s="291">
        <f>'S3-Sp.'!F27</f>
        <v>0</v>
      </c>
      <c r="G26" s="291">
        <f>'S3-Pkv'!F27</f>
        <v>0</v>
      </c>
      <c r="H26" s="291">
        <f>C26+D26+E26+F26+G26</f>
        <v>0</v>
      </c>
      <c r="I26" s="294">
        <f>'S3-SF'!C27+'S3-VVN'!C27+'S3-Pkv'!C27+'S3-CCA'!C27+'S3-Sp.'!C27</f>
        <v>0</v>
      </c>
      <c r="K26" s="225" t="s">
        <v>569</v>
      </c>
      <c r="L26" s="225" t="s">
        <v>592</v>
      </c>
    </row>
    <row r="27" spans="1:12" ht="15.75" customHeight="1" x14ac:dyDescent="0.2">
      <c r="A27" s="289">
        <v>2</v>
      </c>
      <c r="B27" s="293" t="s">
        <v>412</v>
      </c>
      <c r="C27" s="291">
        <f>'S3-SF'!F28</f>
        <v>0</v>
      </c>
      <c r="D27" s="291">
        <f>'S3-VVN'!F28</f>
        <v>0</v>
      </c>
      <c r="E27" s="291">
        <f>'S3-CCA'!F28</f>
        <v>0</v>
      </c>
      <c r="F27" s="291">
        <f>'S3-Sp.'!F28</f>
        <v>0</v>
      </c>
      <c r="G27" s="291">
        <f>'S3-Pkv'!F28</f>
        <v>0</v>
      </c>
      <c r="H27" s="291">
        <f>C27+D27+E27+F27+G27</f>
        <v>0</v>
      </c>
      <c r="I27" s="294">
        <f>'S3-SF'!C28+'S3-VVN'!C28+'S3-Pkv'!C28+'S3-CCA'!C28+'S3-Sp.'!C28</f>
        <v>0</v>
      </c>
      <c r="K27" s="225" t="s">
        <v>571</v>
      </c>
      <c r="L27" s="225" t="s">
        <v>593</v>
      </c>
    </row>
    <row r="28" spans="1:12" ht="15.75" customHeight="1" x14ac:dyDescent="0.2">
      <c r="A28" s="325" t="s">
        <v>16</v>
      </c>
      <c r="B28" s="326" t="s">
        <v>703</v>
      </c>
      <c r="C28" s="291"/>
      <c r="D28" s="291"/>
      <c r="E28" s="291"/>
      <c r="F28" s="291"/>
      <c r="G28" s="291"/>
      <c r="H28" s="291"/>
      <c r="I28" s="294">
        <f>'S3-SF'!C29+'S3-VVN'!C29+'S3-Pkv'!C29+'S3-CCA'!C29+'S3-Sp.'!C29</f>
        <v>0</v>
      </c>
      <c r="K28" s="109"/>
      <c r="L28" s="225" t="s">
        <v>594</v>
      </c>
    </row>
    <row r="29" spans="1:12" ht="15.75" customHeight="1" x14ac:dyDescent="0.2">
      <c r="A29" s="289">
        <v>1</v>
      </c>
      <c r="B29" s="293" t="s">
        <v>737</v>
      </c>
      <c r="C29" s="291">
        <f>'S3-SF'!F30</f>
        <v>2728118</v>
      </c>
      <c r="D29" s="291">
        <f>'S3-VVN'!F30</f>
        <v>0</v>
      </c>
      <c r="E29" s="291">
        <f>'S3-CCA'!F30</f>
        <v>0</v>
      </c>
      <c r="F29" s="291">
        <f>'S3-Sp.'!F30</f>
        <v>0</v>
      </c>
      <c r="G29" s="291">
        <f>'S3-Pkv'!F30</f>
        <v>0</v>
      </c>
      <c r="H29" s="291">
        <f>C29+D29+E29+F29+G29</f>
        <v>2728118</v>
      </c>
      <c r="I29" s="294">
        <f>'S3-SF'!C30+'S3-VVN'!C30+'S3-Pkv'!C30+'S3-CCA'!C30+'S3-Sp.'!C30</f>
        <v>2043215</v>
      </c>
      <c r="K29" s="109"/>
      <c r="L29" s="225" t="s">
        <v>595</v>
      </c>
    </row>
    <row r="30" spans="1:12" ht="15.75" customHeight="1" x14ac:dyDescent="0.2">
      <c r="A30" s="289">
        <v>2</v>
      </c>
      <c r="B30" s="293" t="s">
        <v>705</v>
      </c>
      <c r="C30" s="291">
        <f>'S3-SF'!F31</f>
        <v>0</v>
      </c>
      <c r="D30" s="291">
        <f>'S3-VVN'!F31</f>
        <v>0</v>
      </c>
      <c r="E30" s="291">
        <f>'S3-CCA'!F31</f>
        <v>0</v>
      </c>
      <c r="F30" s="291">
        <f>'S3-Sp.'!F31</f>
        <v>0</v>
      </c>
      <c r="G30" s="291">
        <f>'S3-Pkv'!F31</f>
        <v>0</v>
      </c>
      <c r="H30" s="291">
        <f>C30+D30+E30+F30+G30</f>
        <v>0</v>
      </c>
      <c r="I30" s="294">
        <f>'S3-SF'!C31+'S3-VVN'!C31+'S3-Pkv'!C31+'S3-CCA'!C31+'S3-Sp.'!C31</f>
        <v>0</v>
      </c>
      <c r="K30" s="109"/>
      <c r="L30" s="225"/>
    </row>
    <row r="31" spans="1:12" ht="15.75" customHeight="1" x14ac:dyDescent="0.2">
      <c r="A31" s="289">
        <v>3</v>
      </c>
      <c r="B31" s="293" t="s">
        <v>706</v>
      </c>
      <c r="C31" s="291">
        <f>'S3-SF'!F32</f>
        <v>0</v>
      </c>
      <c r="D31" s="291">
        <f>'S3-VVN'!F32</f>
        <v>0</v>
      </c>
      <c r="E31" s="291">
        <f>'S3-CCA'!F32</f>
        <v>0</v>
      </c>
      <c r="F31" s="291">
        <f>'S3-Sp.'!F32</f>
        <v>0</v>
      </c>
      <c r="G31" s="291">
        <f>'S3-Pkv'!F32</f>
        <v>0</v>
      </c>
      <c r="H31" s="291">
        <f>C31+D31+E31+F31+G31</f>
        <v>0</v>
      </c>
      <c r="I31" s="294">
        <f>'S3-SF'!C32+'S3-VVN'!C32+'S3-Pkv'!C32+'S3-CCA'!C32+'S3-Sp.'!C32</f>
        <v>0</v>
      </c>
      <c r="K31" s="109"/>
      <c r="L31" s="225"/>
    </row>
    <row r="32" spans="1:12" ht="15.75" customHeight="1" x14ac:dyDescent="0.2">
      <c r="A32" s="289">
        <v>4</v>
      </c>
      <c r="B32" s="293" t="s">
        <v>707</v>
      </c>
      <c r="C32" s="291">
        <f>'S3-SF'!F33</f>
        <v>0</v>
      </c>
      <c r="D32" s="291">
        <f>'S3-VVN'!F33</f>
        <v>0</v>
      </c>
      <c r="E32" s="291">
        <f>'S3-CCA'!F33</f>
        <v>0</v>
      </c>
      <c r="F32" s="291">
        <f>'S3-Sp.'!F33</f>
        <v>0</v>
      </c>
      <c r="G32" s="291">
        <f>'S3-Pkv'!F33</f>
        <v>0</v>
      </c>
      <c r="H32" s="291">
        <f>C32+D32+E32+F32+G32</f>
        <v>0</v>
      </c>
      <c r="I32" s="294">
        <f>'S3-SF'!C33+'S3-VVN'!C33+'S3-Pkv'!C33+'S3-CCA'!C33+'S3-Sp.'!C33</f>
        <v>0</v>
      </c>
      <c r="K32" s="109"/>
      <c r="L32" s="225"/>
    </row>
    <row r="33" spans="1:12" ht="15.75" customHeight="1" x14ac:dyDescent="0.2">
      <c r="A33" s="289" t="s">
        <v>17</v>
      </c>
      <c r="B33" s="293" t="s">
        <v>649</v>
      </c>
      <c r="C33" s="291">
        <f>'S3-SF'!F34</f>
        <v>0</v>
      </c>
      <c r="D33" s="291">
        <f>'S3-VVN'!F34</f>
        <v>0</v>
      </c>
      <c r="E33" s="291">
        <f>'S3-CCA'!F34</f>
        <v>0</v>
      </c>
      <c r="F33" s="291">
        <f>'S3-Sp.'!F34</f>
        <v>0</v>
      </c>
      <c r="G33" s="291">
        <f>'S3-Pkv'!F34</f>
        <v>0</v>
      </c>
      <c r="H33" s="291">
        <f>C33+D33+E33+F33+G33</f>
        <v>0</v>
      </c>
      <c r="I33" s="294">
        <f>'S3-SF'!C34+'S3-VVN'!C34+'S3-Pkv'!C34+'S3-CCA'!C34+'S3-Sp.'!C34</f>
        <v>0</v>
      </c>
      <c r="L33" s="225" t="s">
        <v>596</v>
      </c>
    </row>
    <row r="34" spans="1:12" ht="15.75" customHeight="1" x14ac:dyDescent="0.2">
      <c r="A34" s="289"/>
      <c r="B34" s="293"/>
      <c r="C34" s="291"/>
      <c r="D34" s="291"/>
      <c r="E34" s="291"/>
      <c r="F34" s="291"/>
      <c r="G34" s="291"/>
      <c r="H34" s="291"/>
      <c r="I34" s="294"/>
      <c r="L34" s="225" t="s">
        <v>597</v>
      </c>
    </row>
    <row r="35" spans="1:12" ht="17.25" customHeight="1" x14ac:dyDescent="0.2">
      <c r="A35" s="289"/>
      <c r="B35" s="293"/>
      <c r="C35" s="291"/>
      <c r="D35" s="291"/>
      <c r="E35" s="291"/>
      <c r="F35" s="291"/>
      <c r="G35" s="291"/>
      <c r="H35" s="291"/>
      <c r="I35" s="294"/>
    </row>
    <row r="36" spans="1:12" s="28" customFormat="1" ht="21" customHeight="1" x14ac:dyDescent="0.25">
      <c r="A36" s="163"/>
      <c r="B36" s="23" t="s">
        <v>0</v>
      </c>
      <c r="C36" s="335">
        <f t="shared" ref="C36:I36" si="2">SUM(C7:C35)</f>
        <v>2728118</v>
      </c>
      <c r="D36" s="335">
        <f t="shared" si="2"/>
        <v>36395</v>
      </c>
      <c r="E36" s="335">
        <f t="shared" si="2"/>
        <v>0</v>
      </c>
      <c r="F36" s="335">
        <f t="shared" si="2"/>
        <v>0</v>
      </c>
      <c r="G36" s="335">
        <f t="shared" si="2"/>
        <v>0</v>
      </c>
      <c r="H36" s="335">
        <f t="shared" si="2"/>
        <v>2764513</v>
      </c>
      <c r="I36" s="335">
        <f t="shared" si="2"/>
        <v>2173766</v>
      </c>
    </row>
    <row r="37" spans="1:12" s="20" customFormat="1" ht="49.5" customHeight="1" x14ac:dyDescent="0.25">
      <c r="A37" s="426" t="s">
        <v>838</v>
      </c>
      <c r="B37" s="337"/>
      <c r="C37" s="337"/>
      <c r="D37" s="337"/>
      <c r="E37" s="337"/>
      <c r="F37" s="883" t="s">
        <v>843</v>
      </c>
      <c r="G37" s="883"/>
      <c r="H37" s="883"/>
      <c r="I37" s="883"/>
    </row>
    <row r="38" spans="1:12" ht="15.75" customHeight="1" x14ac:dyDescent="0.2">
      <c r="B38" s="5" t="s">
        <v>442</v>
      </c>
    </row>
  </sheetData>
  <sheetProtection algorithmName="SHA-512" hashValue="vbxy/wc7RwhbiLDMiwwSCgohJtMYhUykUbm+l7zUTiaRuvyuESB9EeMMH7QPAxZljEPysKYxH+rlsyFveVjwJw==" saltValue="mqUsXM108dLOACFI7rAk9Q==" spinCount="100000" sheet="1" formatColumns="0" formatRows="0"/>
  <mergeCells count="10">
    <mergeCell ref="F37:I37"/>
    <mergeCell ref="I3:I4"/>
    <mergeCell ref="A1:I1"/>
    <mergeCell ref="A2:I2"/>
    <mergeCell ref="A3:A5"/>
    <mergeCell ref="B3:B5"/>
    <mergeCell ref="E3:E4"/>
    <mergeCell ref="F3:F4"/>
    <mergeCell ref="G3:G4"/>
    <mergeCell ref="H3:H4"/>
  </mergeCells>
  <hyperlinks>
    <hyperlink ref="K7" location="BS!Print_Area" display="Balance Sheet"/>
    <hyperlink ref="K8" location="RECEIPTS!Print_Titles" display="Receipt"/>
    <hyperlink ref="K9" location="PAYMENTS!Print_Titles" display="Payment"/>
    <hyperlink ref="K10" location="'ANNE-REC-SF-PROV '!Print_Area" display="SF-Rec-Prov-Annex"/>
    <hyperlink ref="K11" location="'ANNE-REC-VVN-PROV'!Print_Area" display="VVN-Rec-Prov-Annex"/>
    <hyperlink ref="K12" location="'ANNE-PAYM-PROJCTSF-PROV'!Print_Area" display="Project-Rec-Prov-Annex"/>
    <hyperlink ref="K13" location="'ANNE-PAYM-SF-PROV'!Print_Area" display="SF-Paym-Prov-Annex"/>
    <hyperlink ref="K14" location="'ANNE-PAYM-VVN-PROV'!Print_Area" display="VVN-Paym-Prov-Annex"/>
    <hyperlink ref="K15" location="'ANNE-PAYM-PLAN-PROV'!Print_Area" display="Plan-Paym-Prov-Annex"/>
    <hyperlink ref="K16" location="'I&amp;E'!Print_Area" display="Income &amp; Expenditure"/>
    <hyperlink ref="K17" location="'S-1'!Print_Area" display="Schedule-1"/>
    <hyperlink ref="K18" location="'S-2'!Print_Area" display="Schedule-2"/>
    <hyperlink ref="K19" location="'2A'!Print_Area" display="Schedule-2A"/>
    <hyperlink ref="K20" location="'S-3'!Print_Area" display="Schedule-3"/>
    <hyperlink ref="K21" location="'S- 3 A'!A1" display="Schedule-3A"/>
    <hyperlink ref="K22" location="'S-3B'!A1" display="Schedule-3B"/>
    <hyperlink ref="K23" location="'ANN-S3-SF Civil'!Print_Area" display="S3-Annex-SF"/>
    <hyperlink ref="K24" location="'ANN-S3-VVN-ALL'!Print_Area" display="S3-Annex-VVN"/>
    <hyperlink ref="K25" location="'ANN-S3-PROJCT-SF'!Print_Area" display="S3-Annex-Project"/>
    <hyperlink ref="K26" location="'ANN-S3-PLAN'!Print_Area" display="S3-Annex-Plan"/>
    <hyperlink ref="K27" location="'ANN-S3-SP.PLAN'!Print_Area" display="S3-Annex-Specific Plan"/>
    <hyperlink ref="L7" location="'S-4'!Print_Area" display="Schedule-4 (All)"/>
    <hyperlink ref="L8" location="'S-4 A'!A1" display="Sch-4A (SF)"/>
    <hyperlink ref="L9" location="'s4-B'!A1" display="Sch-4B (Plan)"/>
    <hyperlink ref="L10" location="'s 4 c '!A1" display="Sch-4C (Specific Plan)"/>
    <hyperlink ref="L11" location="'s 4 D'!A1" display="Sch-4D (VVN)"/>
    <hyperlink ref="L12" location="'s 4 E'!A1" display="Sch-4E (Project)"/>
    <hyperlink ref="L13" location="'S- 7'!A1" display="Schedule-7"/>
    <hyperlink ref="L14" location="'S  8'!Print_Area" display="Schedule-8"/>
    <hyperlink ref="L15" location="'ANNE-S8-SF Civil'!A1" display="S8-Annex-SF"/>
    <hyperlink ref="L16" location="'ANNE-S8-VVN All'!A1" display="S8-Annex-VVN"/>
    <hyperlink ref="L17" location="'ANNE-S8-ProjectSF'!A1" display="S8-Annex-Project"/>
    <hyperlink ref="L18" location="'ANNE-S8-PLAN'!A1" display="S8-Annex-Plan"/>
    <hyperlink ref="L19" location="'ANNE-S8-SP.PLAN'!A1" display="S8-Annex-Sp. Plan"/>
    <hyperlink ref="L20" location="'SCH-9 &amp; 10 '!Print_Area" display="S-9"/>
    <hyperlink ref="L21" location="'SCH-9 &amp; 10 '!Print_Area" display="S-10"/>
    <hyperlink ref="L22" location="'SCH 12 &amp;13 &amp; 14'!Print_Area" display="S-12"/>
    <hyperlink ref="L23" location="'SCH 12 &amp;13 &amp; 14'!Print_Area" display="S-13"/>
    <hyperlink ref="L24" location="'SCH 12 &amp;13 &amp; 14'!Print_Area" display="S-14"/>
    <hyperlink ref="L25" location="'SC-15'!Print_Area" display="S-15"/>
    <hyperlink ref="L26" location="'SCH- 16 &amp; 17'!Print_Area" display="S-16"/>
    <hyperlink ref="L27" location="'SCH- 16 &amp; 17'!Print_Area" display="S-17"/>
    <hyperlink ref="L28" location="'sch - 18 &amp;19 &amp; 22'!Print_Area" display="S-18"/>
    <hyperlink ref="L29" location="'sch - 18 &amp;19 &amp; 22'!Print_Area" display="S-19"/>
    <hyperlink ref="L33" location="'S-4'!Print_Area" display="S-4"/>
    <hyperlink ref="L34" location="'sch - 18 &amp;19 &amp; 22'!Print_Area" display="S-22"/>
  </hyperlinks>
  <printOptions horizontalCentered="1"/>
  <pageMargins left="0.65" right="0.15748031496062992" top="0.35433070866141736" bottom="0.27559055118110237" header="0.23622047244094491" footer="0.15748031496062992"/>
  <pageSetup paperSize="9" scale="87" firstPageNumber="6" orientation="landscape" blackAndWhite="1" useFirstPageNumber="1"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30"/>
  <sheetViews>
    <sheetView view="pageBreakPreview" zoomScale="115" zoomScaleNormal="100" zoomScaleSheetLayoutView="115" workbookViewId="0">
      <selection activeCell="H18" sqref="H18:H19"/>
    </sheetView>
  </sheetViews>
  <sheetFormatPr defaultRowHeight="11.25" x14ac:dyDescent="0.2"/>
  <cols>
    <col min="1" max="1" width="4.42578125" style="5" customWidth="1"/>
    <col min="2" max="2" width="39.28515625" style="5" customWidth="1"/>
    <col min="3" max="3" width="12.85546875" style="5" customWidth="1"/>
    <col min="4" max="4" width="12" style="5" customWidth="1"/>
    <col min="5" max="5" width="12.85546875" style="5" customWidth="1"/>
    <col min="6" max="6" width="13.28515625" style="5" customWidth="1"/>
    <col min="7" max="7" width="12.85546875" style="5" customWidth="1"/>
    <col min="8" max="8" width="13.5703125" style="5" customWidth="1"/>
    <col min="9" max="9" width="15" style="5" customWidth="1"/>
    <col min="10" max="10" width="14.7109375" style="5" customWidth="1"/>
    <col min="11" max="11" width="9.140625" style="5"/>
    <col min="12" max="12" width="20.85546875" style="5" customWidth="1"/>
    <col min="13" max="13" width="21" style="5" customWidth="1"/>
    <col min="14" max="16384" width="9.140625" style="5"/>
  </cols>
  <sheetData>
    <row r="1" spans="1:14" s="34" customFormat="1" ht="21.75" customHeight="1" x14ac:dyDescent="0.3">
      <c r="A1" s="907" t="str">
        <f>COVER!A1</f>
        <v>Kendriya Vidyalaya  GANGTOK</v>
      </c>
      <c r="B1" s="907"/>
      <c r="C1" s="907"/>
      <c r="D1" s="907"/>
      <c r="E1" s="907"/>
      <c r="F1" s="907"/>
      <c r="G1" s="907"/>
      <c r="H1" s="907"/>
      <c r="I1" s="907"/>
      <c r="J1" s="907"/>
    </row>
    <row r="2" spans="1:14" ht="18.75" customHeight="1" x14ac:dyDescent="0.2">
      <c r="A2" s="907" t="s">
        <v>845</v>
      </c>
      <c r="B2" s="907"/>
      <c r="C2" s="907"/>
      <c r="D2" s="907"/>
      <c r="E2" s="907"/>
      <c r="F2" s="907"/>
      <c r="G2" s="907"/>
      <c r="H2" s="907"/>
      <c r="I2" s="907"/>
      <c r="J2" s="907"/>
    </row>
    <row r="3" spans="1:14" ht="18.75" customHeight="1" x14ac:dyDescent="0.2">
      <c r="A3" s="909" t="s">
        <v>152</v>
      </c>
      <c r="B3" s="909" t="s">
        <v>202</v>
      </c>
      <c r="C3" s="908" t="s">
        <v>647</v>
      </c>
      <c r="D3" s="908" t="s">
        <v>359</v>
      </c>
      <c r="E3" s="908"/>
      <c r="F3" s="908"/>
      <c r="G3" s="908"/>
      <c r="H3" s="908"/>
      <c r="I3" s="475"/>
      <c r="J3" s="475"/>
    </row>
    <row r="4" spans="1:14" ht="33.75" customHeight="1" x14ac:dyDescent="0.2">
      <c r="A4" s="909"/>
      <c r="B4" s="909"/>
      <c r="C4" s="908"/>
      <c r="D4" s="445" t="s">
        <v>723</v>
      </c>
      <c r="E4" s="445" t="s">
        <v>713</v>
      </c>
      <c r="F4" s="445" t="s">
        <v>720</v>
      </c>
      <c r="G4" s="445" t="s">
        <v>834</v>
      </c>
      <c r="H4" s="445"/>
      <c r="I4" s="446" t="s">
        <v>120</v>
      </c>
      <c r="J4" s="43" t="s">
        <v>121</v>
      </c>
    </row>
    <row r="5" spans="1:14" ht="15.75" customHeight="1" x14ac:dyDescent="0.2">
      <c r="A5" s="444"/>
      <c r="B5" s="444"/>
      <c r="C5" s="433">
        <v>1</v>
      </c>
      <c r="D5" s="433">
        <v>2</v>
      </c>
      <c r="E5" s="433">
        <v>3</v>
      </c>
      <c r="F5" s="433">
        <v>4</v>
      </c>
      <c r="G5" s="433">
        <v>5</v>
      </c>
      <c r="H5" s="433">
        <v>6</v>
      </c>
      <c r="I5" s="434">
        <v>7</v>
      </c>
      <c r="J5" s="32">
        <v>8</v>
      </c>
    </row>
    <row r="6" spans="1:14" ht="20.25" customHeight="1" x14ac:dyDescent="0.2">
      <c r="A6" s="442" t="s">
        <v>3</v>
      </c>
      <c r="B6" s="440" t="s">
        <v>187</v>
      </c>
      <c r="C6" s="441"/>
      <c r="D6" s="441"/>
      <c r="E6" s="441"/>
      <c r="F6" s="441"/>
      <c r="G6" s="441"/>
      <c r="H6" s="441"/>
      <c r="I6" s="435">
        <f>SUM(C6:H6)</f>
        <v>0</v>
      </c>
      <c r="J6" s="102"/>
      <c r="L6" s="225" t="s">
        <v>553</v>
      </c>
      <c r="M6" s="225" t="s">
        <v>573</v>
      </c>
    </row>
    <row r="7" spans="1:14" ht="20.25" customHeight="1" x14ac:dyDescent="0.2">
      <c r="A7" s="373" t="s">
        <v>4</v>
      </c>
      <c r="B7" s="288" t="s">
        <v>188</v>
      </c>
      <c r="C7" s="95"/>
      <c r="D7" s="95"/>
      <c r="E7" s="95"/>
      <c r="F7" s="95"/>
      <c r="G7" s="95"/>
      <c r="H7" s="95"/>
      <c r="I7" s="435"/>
      <c r="J7" s="100"/>
      <c r="L7" s="225" t="s">
        <v>552</v>
      </c>
      <c r="M7" s="225" t="s">
        <v>574</v>
      </c>
    </row>
    <row r="8" spans="1:14" ht="20.25" customHeight="1" x14ac:dyDescent="0.2">
      <c r="A8" s="292">
        <v>1</v>
      </c>
      <c r="B8" s="293" t="s">
        <v>196</v>
      </c>
      <c r="C8" s="317">
        <f>RECEIPTS!E23</f>
        <v>0</v>
      </c>
      <c r="D8" s="317"/>
      <c r="E8" s="317"/>
      <c r="F8" s="317"/>
      <c r="G8" s="317"/>
      <c r="H8" s="317"/>
      <c r="I8" s="435">
        <f t="shared" ref="I8:I13" si="0">SUM(C8:H8)</f>
        <v>0</v>
      </c>
      <c r="J8" s="100"/>
      <c r="L8" s="225" t="s">
        <v>554</v>
      </c>
      <c r="M8" s="225" t="s">
        <v>575</v>
      </c>
      <c r="N8" s="906"/>
    </row>
    <row r="9" spans="1:14" ht="20.25" customHeight="1" x14ac:dyDescent="0.2">
      <c r="A9" s="292">
        <v>2</v>
      </c>
      <c r="B9" s="293" t="s">
        <v>197</v>
      </c>
      <c r="C9" s="317">
        <f>RECEIPTS!E24</f>
        <v>0</v>
      </c>
      <c r="D9" s="317"/>
      <c r="E9" s="317"/>
      <c r="F9" s="317"/>
      <c r="G9" s="317"/>
      <c r="H9" s="317"/>
      <c r="I9" s="435">
        <f t="shared" si="0"/>
        <v>0</v>
      </c>
      <c r="J9" s="100"/>
      <c r="L9" s="225" t="s">
        <v>555</v>
      </c>
      <c r="M9" s="225" t="s">
        <v>576</v>
      </c>
      <c r="N9" s="906"/>
    </row>
    <row r="10" spans="1:14" ht="20.25" customHeight="1" x14ac:dyDescent="0.2">
      <c r="A10" s="292">
        <v>3</v>
      </c>
      <c r="B10" s="293" t="s">
        <v>680</v>
      </c>
      <c r="C10" s="95">
        <f>RECEIPTS!E27</f>
        <v>0</v>
      </c>
      <c r="D10" s="95">
        <f>'R&amp;P Specific'!C13</f>
        <v>0</v>
      </c>
      <c r="E10" s="95">
        <f>'R&amp;P Specific'!D13</f>
        <v>0</v>
      </c>
      <c r="F10" s="95">
        <f>'R&amp;P Specific'!E13</f>
        <v>0</v>
      </c>
      <c r="G10" s="95">
        <f>'R&amp;P Specific'!F13</f>
        <v>0</v>
      </c>
      <c r="H10" s="95">
        <f>'R&amp;P Specific'!G13</f>
        <v>0</v>
      </c>
      <c r="I10" s="435">
        <f t="shared" si="0"/>
        <v>0</v>
      </c>
      <c r="J10" s="100"/>
      <c r="L10" s="225" t="s">
        <v>556</v>
      </c>
      <c r="M10" s="225" t="s">
        <v>577</v>
      </c>
      <c r="N10" s="906"/>
    </row>
    <row r="11" spans="1:14" ht="20.25" customHeight="1" x14ac:dyDescent="0.2">
      <c r="A11" s="292">
        <v>4</v>
      </c>
      <c r="B11" s="292" t="s">
        <v>722</v>
      </c>
      <c r="C11" s="95">
        <f>RECEIPTS!E46+RECEIPTS!E55</f>
        <v>0</v>
      </c>
      <c r="D11" s="95">
        <f>'R&amp;P Specific'!C18+'R&amp;P Specific'!C22</f>
        <v>0</v>
      </c>
      <c r="E11" s="95">
        <f>'R&amp;P Specific'!D18+'R&amp;P Specific'!D22</f>
        <v>0</v>
      </c>
      <c r="F11" s="95">
        <f>'R&amp;P Specific'!E18+'R&amp;P Specific'!E22</f>
        <v>0</v>
      </c>
      <c r="G11" s="95">
        <f>'R&amp;P Specific'!F18+'R&amp;P Specific'!F22</f>
        <v>0</v>
      </c>
      <c r="H11" s="95">
        <f>'R&amp;P Specific'!G18+'R&amp;P Specific'!G22</f>
        <v>0</v>
      </c>
      <c r="I11" s="435">
        <f t="shared" si="0"/>
        <v>0</v>
      </c>
      <c r="J11" s="100"/>
      <c r="L11" s="225" t="s">
        <v>572</v>
      </c>
      <c r="M11" s="225" t="s">
        <v>578</v>
      </c>
      <c r="N11" s="906"/>
    </row>
    <row r="12" spans="1:14" ht="20.25" customHeight="1" x14ac:dyDescent="0.2">
      <c r="A12" s="292">
        <v>5</v>
      </c>
      <c r="B12" s="292" t="s">
        <v>190</v>
      </c>
      <c r="C12" s="95"/>
      <c r="D12" s="95"/>
      <c r="E12" s="95"/>
      <c r="F12" s="95"/>
      <c r="G12" s="95"/>
      <c r="H12" s="95"/>
      <c r="I12" s="435">
        <f t="shared" si="0"/>
        <v>0</v>
      </c>
      <c r="J12" s="100"/>
      <c r="L12" s="225" t="s">
        <v>557</v>
      </c>
      <c r="M12" s="225" t="s">
        <v>579</v>
      </c>
    </row>
    <row r="13" spans="1:14" ht="20.25" customHeight="1" x14ac:dyDescent="0.2">
      <c r="A13" s="373" t="s">
        <v>6</v>
      </c>
      <c r="B13" s="293" t="s">
        <v>361</v>
      </c>
      <c r="C13" s="95">
        <f>-SUM(PAYMENTS!G161:G168)</f>
        <v>0</v>
      </c>
      <c r="D13" s="95">
        <f>-'R&amp;P Specific'!C85</f>
        <v>0</v>
      </c>
      <c r="E13" s="95">
        <f>-'R&amp;P Specific'!D85</f>
        <v>0</v>
      </c>
      <c r="F13" s="95">
        <f>-'R&amp;P Specific'!E85</f>
        <v>0</v>
      </c>
      <c r="G13" s="95">
        <f>-'R&amp;P Specific'!F85</f>
        <v>0</v>
      </c>
      <c r="H13" s="95">
        <f>-'R&amp;P Specific'!G85</f>
        <v>0</v>
      </c>
      <c r="I13" s="435">
        <f t="shared" si="0"/>
        <v>0</v>
      </c>
      <c r="J13" s="100"/>
      <c r="L13" s="225" t="s">
        <v>558</v>
      </c>
      <c r="M13" s="225" t="s">
        <v>580</v>
      </c>
    </row>
    <row r="14" spans="1:14" ht="20.25" customHeight="1" x14ac:dyDescent="0.2">
      <c r="A14" s="443"/>
      <c r="B14" s="438" t="s">
        <v>270</v>
      </c>
      <c r="C14" s="439">
        <f t="shared" ref="C14:J14" si="1">SUM(C6:C13)</f>
        <v>0</v>
      </c>
      <c r="D14" s="439">
        <f t="shared" si="1"/>
        <v>0</v>
      </c>
      <c r="E14" s="439">
        <f t="shared" si="1"/>
        <v>0</v>
      </c>
      <c r="F14" s="439">
        <f t="shared" si="1"/>
        <v>0</v>
      </c>
      <c r="G14" s="439">
        <f t="shared" si="1"/>
        <v>0</v>
      </c>
      <c r="H14" s="439">
        <f t="shared" si="1"/>
        <v>0</v>
      </c>
      <c r="I14" s="435">
        <f t="shared" si="1"/>
        <v>0</v>
      </c>
      <c r="J14" s="223">
        <f t="shared" si="1"/>
        <v>0</v>
      </c>
      <c r="L14" s="225" t="s">
        <v>559</v>
      </c>
      <c r="M14" s="225" t="s">
        <v>581</v>
      </c>
    </row>
    <row r="15" spans="1:14" ht="20.25" customHeight="1" x14ac:dyDescent="0.2">
      <c r="A15" s="373" t="s">
        <v>12</v>
      </c>
      <c r="B15" s="288" t="s">
        <v>191</v>
      </c>
      <c r="C15" s="95"/>
      <c r="D15" s="95"/>
      <c r="E15" s="95"/>
      <c r="F15" s="95"/>
      <c r="G15" s="95"/>
      <c r="H15" s="95"/>
      <c r="I15" s="436"/>
      <c r="J15" s="336"/>
      <c r="L15" s="225" t="s">
        <v>560</v>
      </c>
      <c r="M15" s="225" t="s">
        <v>582</v>
      </c>
    </row>
    <row r="16" spans="1:14" ht="20.25" customHeight="1" x14ac:dyDescent="0.2">
      <c r="A16" s="373" t="s">
        <v>4</v>
      </c>
      <c r="B16" s="288" t="s">
        <v>408</v>
      </c>
      <c r="C16" s="95">
        <f>PAYMENTS!G77+PAYMENTS!G94+PAYMENTS!G103</f>
        <v>0</v>
      </c>
      <c r="D16" s="95">
        <f>'R&amp;P Specific'!C44+'R&amp;P Specific'!C53</f>
        <v>0</v>
      </c>
      <c r="E16" s="95">
        <f>'R&amp;P Specific'!D44+'R&amp;P Specific'!D53</f>
        <v>0</v>
      </c>
      <c r="F16" s="95">
        <f>'R&amp;P Specific'!E44+'R&amp;P Specific'!E53</f>
        <v>0</v>
      </c>
      <c r="G16" s="95">
        <f>'R&amp;P Specific'!F44+'R&amp;P Specific'!F53</f>
        <v>0</v>
      </c>
      <c r="H16" s="95">
        <f>'R&amp;P Specific'!G44+'R&amp;P Specific'!G53</f>
        <v>0</v>
      </c>
      <c r="I16" s="435">
        <f>C16+D16+E16</f>
        <v>0</v>
      </c>
      <c r="J16" s="100"/>
      <c r="L16" s="225" t="s">
        <v>561</v>
      </c>
      <c r="M16" s="225" t="s">
        <v>583</v>
      </c>
    </row>
    <row r="17" spans="1:13" ht="20.25" customHeight="1" x14ac:dyDescent="0.2">
      <c r="A17" s="373" t="s">
        <v>6</v>
      </c>
      <c r="B17" s="288" t="s">
        <v>192</v>
      </c>
      <c r="C17" s="95"/>
      <c r="D17" s="95"/>
      <c r="E17" s="95"/>
      <c r="F17" s="95"/>
      <c r="G17" s="95"/>
      <c r="H17" s="95"/>
      <c r="I17" s="436"/>
      <c r="J17" s="100"/>
      <c r="L17" s="225" t="s">
        <v>562</v>
      </c>
      <c r="M17" s="225" t="s">
        <v>584</v>
      </c>
    </row>
    <row r="18" spans="1:13" ht="20.25" customHeight="1" x14ac:dyDescent="0.2">
      <c r="A18" s="292">
        <v>1</v>
      </c>
      <c r="B18" s="293" t="s">
        <v>180</v>
      </c>
      <c r="C18" s="317">
        <f>PAYMENTS!G118</f>
        <v>0</v>
      </c>
      <c r="D18" s="317">
        <f>'R&amp;P Specific'!C68</f>
        <v>0</v>
      </c>
      <c r="E18" s="317">
        <f>'R&amp;P Specific'!D68</f>
        <v>0</v>
      </c>
      <c r="F18" s="317">
        <f>'R&amp;P Specific'!E68</f>
        <v>0</v>
      </c>
      <c r="G18" s="317">
        <f>'R&amp;P Specific'!F68</f>
        <v>0</v>
      </c>
      <c r="H18" s="317">
        <f>'R&amp;P Specific'!G68</f>
        <v>0</v>
      </c>
      <c r="I18" s="435">
        <f>C18+D18+E18</f>
        <v>0</v>
      </c>
      <c r="J18" s="100"/>
      <c r="L18" s="225" t="s">
        <v>565</v>
      </c>
      <c r="M18" s="225" t="s">
        <v>585</v>
      </c>
    </row>
    <row r="19" spans="1:13" ht="20.25" customHeight="1" x14ac:dyDescent="0.2">
      <c r="A19" s="292">
        <v>2</v>
      </c>
      <c r="B19" s="293" t="s">
        <v>454</v>
      </c>
      <c r="C19" s="317">
        <f>'S8-CCA'!D21</f>
        <v>0</v>
      </c>
      <c r="D19" s="317">
        <f>'R&amp;P Specific'!C70-'R&amp;P Specific'!C24</f>
        <v>0</v>
      </c>
      <c r="E19" s="317">
        <f>'R&amp;P Specific'!D70-'R&amp;P Specific'!D24</f>
        <v>0</v>
      </c>
      <c r="F19" s="317">
        <f>'R&amp;P Specific'!E70-'R&amp;P Specific'!E24</f>
        <v>0</v>
      </c>
      <c r="G19" s="317">
        <f>'R&amp;P Specific'!F70-'R&amp;P Specific'!F24</f>
        <v>0</v>
      </c>
      <c r="H19" s="317">
        <f>'R&amp;P Specific'!G70-'R&amp;P Specific'!G24</f>
        <v>0</v>
      </c>
      <c r="I19" s="435">
        <f>C19+D19+E19</f>
        <v>0</v>
      </c>
      <c r="J19" s="100"/>
      <c r="L19" s="225" t="s">
        <v>563</v>
      </c>
      <c r="M19" s="225" t="s">
        <v>586</v>
      </c>
    </row>
    <row r="20" spans="1:13" ht="20.25" customHeight="1" x14ac:dyDescent="0.2">
      <c r="A20" s="437"/>
      <c r="B20" s="438" t="s">
        <v>362</v>
      </c>
      <c r="C20" s="439">
        <f t="shared" ref="C20:J20" si="2">C16+C18+C19</f>
        <v>0</v>
      </c>
      <c r="D20" s="439">
        <f t="shared" si="2"/>
        <v>0</v>
      </c>
      <c r="E20" s="439">
        <f t="shared" si="2"/>
        <v>0</v>
      </c>
      <c r="F20" s="439">
        <f t="shared" si="2"/>
        <v>0</v>
      </c>
      <c r="G20" s="439">
        <f t="shared" si="2"/>
        <v>0</v>
      </c>
      <c r="H20" s="439">
        <f t="shared" si="2"/>
        <v>0</v>
      </c>
      <c r="I20" s="435">
        <f t="shared" si="2"/>
        <v>0</v>
      </c>
      <c r="J20" s="223">
        <f t="shared" si="2"/>
        <v>0</v>
      </c>
      <c r="L20" s="225" t="s">
        <v>564</v>
      </c>
      <c r="M20" s="225" t="s">
        <v>587</v>
      </c>
    </row>
    <row r="21" spans="1:13" ht="20.25" customHeight="1" x14ac:dyDescent="0.2">
      <c r="A21" s="647"/>
      <c r="B21" s="648" t="s">
        <v>363</v>
      </c>
      <c r="C21" s="649">
        <f t="shared" ref="C21:J21" si="3">C14-C20</f>
        <v>0</v>
      </c>
      <c r="D21" s="649">
        <f t="shared" si="3"/>
        <v>0</v>
      </c>
      <c r="E21" s="649">
        <f t="shared" si="3"/>
        <v>0</v>
      </c>
      <c r="F21" s="649">
        <f t="shared" si="3"/>
        <v>0</v>
      </c>
      <c r="G21" s="649">
        <f t="shared" si="3"/>
        <v>0</v>
      </c>
      <c r="H21" s="649">
        <f t="shared" si="3"/>
        <v>0</v>
      </c>
      <c r="I21" s="649">
        <f t="shared" si="3"/>
        <v>0</v>
      </c>
      <c r="J21" s="650">
        <f t="shared" si="3"/>
        <v>0</v>
      </c>
      <c r="L21" s="225" t="s">
        <v>566</v>
      </c>
      <c r="M21" s="225" t="s">
        <v>588</v>
      </c>
    </row>
    <row r="22" spans="1:13" ht="20.25" customHeight="1" x14ac:dyDescent="0.2">
      <c r="L22" s="225" t="s">
        <v>567</v>
      </c>
      <c r="M22" s="225" t="s">
        <v>589</v>
      </c>
    </row>
    <row r="23" spans="1:13" ht="42" customHeight="1" x14ac:dyDescent="0.25">
      <c r="A23" s="21" t="s">
        <v>841</v>
      </c>
      <c r="B23" s="21"/>
      <c r="C23" s="21"/>
      <c r="D23" s="21"/>
      <c r="E23" s="21"/>
      <c r="F23" s="21"/>
      <c r="H23" s="21"/>
      <c r="I23" s="21"/>
      <c r="J23" s="651" t="s">
        <v>843</v>
      </c>
      <c r="K23" s="21"/>
      <c r="L23" s="225" t="s">
        <v>568</v>
      </c>
      <c r="M23" s="225" t="s">
        <v>590</v>
      </c>
    </row>
    <row r="24" spans="1:13" ht="20.25" customHeight="1" x14ac:dyDescent="0.2">
      <c r="L24" s="225" t="s">
        <v>570</v>
      </c>
      <c r="M24" s="225" t="s">
        <v>591</v>
      </c>
    </row>
    <row r="25" spans="1:13" ht="12.75" x14ac:dyDescent="0.2">
      <c r="L25" s="225" t="s">
        <v>569</v>
      </c>
      <c r="M25" s="225" t="s">
        <v>592</v>
      </c>
    </row>
    <row r="26" spans="1:13" ht="12.75" x14ac:dyDescent="0.2">
      <c r="L26" s="225" t="s">
        <v>571</v>
      </c>
      <c r="M26" s="225" t="s">
        <v>593</v>
      </c>
    </row>
    <row r="27" spans="1:13" ht="12.75" x14ac:dyDescent="0.2">
      <c r="L27" s="109"/>
      <c r="M27" s="225" t="s">
        <v>594</v>
      </c>
    </row>
    <row r="28" spans="1:13" ht="12.75" x14ac:dyDescent="0.2">
      <c r="L28" s="109"/>
      <c r="M28" s="225" t="s">
        <v>595</v>
      </c>
    </row>
    <row r="29" spans="1:13" ht="12.75" x14ac:dyDescent="0.2">
      <c r="M29" s="225" t="s">
        <v>596</v>
      </c>
    </row>
    <row r="30" spans="1:13" ht="12.75" x14ac:dyDescent="0.2">
      <c r="M30" s="225" t="s">
        <v>597</v>
      </c>
    </row>
  </sheetData>
  <sheetProtection algorithmName="SHA-512" hashValue="h4vSwaW2cPotGOTJZPolFNFXUu+DGZGtfvCldY1qjaPNbD7zvviLYHkMRluG1C00aFCD01W3qbwiCutAFGnfYg==" saltValue="wf8iy20v5lmcFoR/RxmyQA==" spinCount="100000" sheet="1" formatColumns="0" formatRows="0"/>
  <mergeCells count="7">
    <mergeCell ref="N8:N11"/>
    <mergeCell ref="A1:J1"/>
    <mergeCell ref="A2:J2"/>
    <mergeCell ref="D3:H3"/>
    <mergeCell ref="C3:C4"/>
    <mergeCell ref="B3:B4"/>
    <mergeCell ref="A3:A4"/>
  </mergeCells>
  <hyperlinks>
    <hyperlink ref="L6" location="BS!Print_Area" display="Balance Sheet"/>
    <hyperlink ref="L7" location="RECEIPTS!Print_Titles" display="Receipt"/>
    <hyperlink ref="L8" location="PAYMENTS!Print_Titles" display="Payment"/>
    <hyperlink ref="L9" location="'ANNE-REC-SF-PROV '!Print_Area" display="SF-Rec-Prov-Annex"/>
    <hyperlink ref="L10" location="'ANNE-REC-VVN-PROV'!Print_Area" display="VVN-Rec-Prov-Annex"/>
    <hyperlink ref="L11" location="'ANNE-PAYM-PROJCTSF-PROV'!Print_Area" display="Project-Rec-Prov-Annex"/>
    <hyperlink ref="L12" location="'ANNE-PAYM-SF-PROV'!Print_Area" display="SF-Paym-Prov-Annex"/>
    <hyperlink ref="L13" location="'ANNE-PAYM-VVN-PROV'!Print_Area" display="VVN-Paym-Prov-Annex"/>
    <hyperlink ref="L14" location="'ANNE-PAYM-PLAN-PROV'!Print_Area" display="Plan-Paym-Prov-Annex"/>
    <hyperlink ref="L15" location="'I&amp;E'!Print_Area" display="Income &amp; Expenditure"/>
    <hyperlink ref="L16" location="'S-1'!Print_Area" display="Schedule-1"/>
    <hyperlink ref="L17" location="'S-2'!Print_Area" display="Schedule-2"/>
    <hyperlink ref="L18" location="'2A'!Print_Area" display="Schedule-2A"/>
    <hyperlink ref="L19" location="'S-3'!Print_Area" display="Schedule-3"/>
    <hyperlink ref="L20" location="'S- 3 A'!A1" display="Schedule-3A"/>
    <hyperlink ref="L21" location="'S-3B'!A1" display="Schedule-3B"/>
    <hyperlink ref="L22" location="'ANN-S3-SF Civil'!Print_Area" display="S3-Annex-SF"/>
    <hyperlink ref="L23" location="'ANN-S3-VVN-ALL'!Print_Area" display="S3-Annex-VVN"/>
    <hyperlink ref="L24" location="'ANN-S3-PROJCT-SF'!Print_Area" display="S3-Annex-Project"/>
    <hyperlink ref="L25" location="'ANN-S3-PLAN'!Print_Area" display="S3-Annex-Plan"/>
    <hyperlink ref="L26" location="'ANN-S3-SP.PLAN'!Print_Area" display="S3-Annex-Specific Plan"/>
    <hyperlink ref="M6" location="'S-4'!Print_Area" display="Schedule-4 (All)"/>
    <hyperlink ref="M7" location="'S-4 A'!A1" display="Sch-4A (SF)"/>
    <hyperlink ref="M8" location="'s4-B'!A1" display="Sch-4B (Plan)"/>
    <hyperlink ref="M9" location="'s 4 c '!A1" display="Sch-4C (Specific Plan)"/>
    <hyperlink ref="M10" location="'s 4 D'!A1" display="Sch-4D (VVN)"/>
    <hyperlink ref="M11" location="'s 4 E'!A1" display="Sch-4E (Project)"/>
    <hyperlink ref="M12" location="'S- 7'!A1" display="Schedule-7"/>
    <hyperlink ref="M13" location="'S  8'!Print_Area" display="Schedule-8"/>
    <hyperlink ref="M14" location="'ANNE-S8-SF Civil'!A1" display="S8-Annex-SF"/>
    <hyperlink ref="M15" location="'ANNE-S8-VVN All'!A1" display="S8-Annex-VVN"/>
    <hyperlink ref="M16" location="'ANNE-S8-ProjectSF'!A1" display="S8-Annex-Project"/>
    <hyperlink ref="M17" location="'ANNE-S8-PLAN'!A1" display="S8-Annex-Plan"/>
    <hyperlink ref="M18" location="'ANNE-S8-SP.PLAN'!A1" display="S8-Annex-Sp. Plan"/>
    <hyperlink ref="M19" location="'SCH-9 &amp; 10 '!Print_Area" display="S-9"/>
    <hyperlink ref="M20" location="'SCH-9 &amp; 10 '!Print_Area" display="S-10"/>
    <hyperlink ref="M21" location="'SCH 12 &amp;13 &amp; 14'!Print_Area" display="S-12"/>
    <hyperlink ref="M22" location="'SCH 12 &amp;13 &amp; 14'!Print_Area" display="S-13"/>
    <hyperlink ref="M23" location="'SCH 12 &amp;13 &amp; 14'!Print_Area" display="S-14"/>
    <hyperlink ref="M24" location="'SC-15'!Print_Area" display="S-15"/>
    <hyperlink ref="M25" location="'SCH- 16 &amp; 17'!Print_Area" display="S-16"/>
    <hyperlink ref="M26" location="'SCH- 16 &amp; 17'!Print_Area" display="S-17"/>
    <hyperlink ref="M27" location="'sch - 18 &amp;19 &amp; 22'!Print_Area" display="S-18"/>
    <hyperlink ref="M28" location="'sch - 18 &amp;19 &amp; 22'!Print_Area" display="S-19"/>
    <hyperlink ref="M29" location="'S-4'!Print_Area" display="S-4"/>
    <hyperlink ref="M30" location="'sch - 18 &amp;19 &amp; 22'!Print_Area" display="S-22"/>
  </hyperlinks>
  <printOptions horizontalCentered="1"/>
  <pageMargins left="0.59055118110236227" right="0.23622047244094491" top="0.35433070866141736" bottom="0.47244094488188981" header="0.23622047244094491" footer="0.31496062992125984"/>
  <pageSetup paperSize="9" scale="91" firstPageNumber="6" orientation="landscape" blackAndWhite="1" useFirstPageNumber="1"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50"/>
  <sheetViews>
    <sheetView view="pageBreakPreview" topLeftCell="A13" zoomScale="85" zoomScaleNormal="100" zoomScaleSheetLayoutView="85" workbookViewId="0">
      <selection activeCell="F31" sqref="F31:G31"/>
    </sheetView>
  </sheetViews>
  <sheetFormatPr defaultRowHeight="11.25" x14ac:dyDescent="0.2"/>
  <cols>
    <col min="1" max="1" width="4.5703125" style="12" customWidth="1"/>
    <col min="2" max="2" width="39.28515625" style="5" customWidth="1"/>
    <col min="3" max="3" width="19.140625" style="5" customWidth="1"/>
    <col min="4" max="4" width="17.42578125" style="5" customWidth="1"/>
    <col min="5" max="6" width="19.140625" style="5" customWidth="1"/>
    <col min="7" max="7" width="19.28515625" style="5" customWidth="1"/>
    <col min="8" max="8" width="19.85546875" style="5" customWidth="1"/>
    <col min="9" max="9" width="19.28515625" style="5" customWidth="1"/>
    <col min="10" max="10" width="19.85546875" style="5" customWidth="1"/>
    <col min="11" max="11" width="14.85546875" style="5" customWidth="1"/>
    <col min="12" max="12" width="14.28515625" style="5" customWidth="1"/>
    <col min="13" max="13" width="13" style="5" customWidth="1"/>
    <col min="14" max="14" width="13.28515625" style="5" customWidth="1"/>
    <col min="15" max="15" width="27.28515625" style="5" customWidth="1"/>
    <col min="16" max="16384" width="9.140625" style="5"/>
  </cols>
  <sheetData>
    <row r="1" spans="1:16" ht="20.25" customHeight="1" x14ac:dyDescent="0.2">
      <c r="A1" s="911" t="str">
        <f>COVER!A1</f>
        <v>Kendriya Vidyalaya  GANGTOK</v>
      </c>
      <c r="B1" s="912"/>
      <c r="C1" s="912"/>
      <c r="D1" s="912"/>
      <c r="E1" s="912"/>
      <c r="F1" s="912"/>
      <c r="G1" s="912"/>
      <c r="H1" s="912"/>
      <c r="I1" s="912"/>
      <c r="J1" s="913"/>
    </row>
    <row r="2" spans="1:16" ht="22.5" customHeight="1" x14ac:dyDescent="0.2">
      <c r="A2" s="914" t="s">
        <v>846</v>
      </c>
      <c r="B2" s="915"/>
      <c r="C2" s="915"/>
      <c r="D2" s="915"/>
      <c r="E2" s="915"/>
      <c r="F2" s="915"/>
      <c r="G2" s="915"/>
      <c r="H2" s="915"/>
      <c r="I2" s="915"/>
      <c r="J2" s="916"/>
    </row>
    <row r="3" spans="1:16" ht="21" customHeight="1" x14ac:dyDescent="0.2">
      <c r="A3" s="917" t="s">
        <v>125</v>
      </c>
      <c r="B3" s="918"/>
      <c r="C3" s="918"/>
      <c r="D3" s="918"/>
      <c r="E3" s="918"/>
      <c r="F3" s="919"/>
      <c r="G3" s="601"/>
      <c r="H3" s="601"/>
      <c r="I3" s="605"/>
      <c r="J3" s="605"/>
    </row>
    <row r="4" spans="1:16" ht="42.75" customHeight="1" x14ac:dyDescent="0.2">
      <c r="A4" s="903" t="s">
        <v>152</v>
      </c>
      <c r="B4" s="602" t="s">
        <v>367</v>
      </c>
      <c r="C4" s="603" t="s">
        <v>126</v>
      </c>
      <c r="D4" s="603" t="s">
        <v>488</v>
      </c>
      <c r="E4" s="603" t="s">
        <v>786</v>
      </c>
      <c r="F4" s="603" t="s">
        <v>368</v>
      </c>
      <c r="G4" s="604"/>
      <c r="H4" s="910" t="s">
        <v>746</v>
      </c>
      <c r="I4" s="910"/>
      <c r="J4" s="910"/>
    </row>
    <row r="5" spans="1:16" ht="49.5" customHeight="1" x14ac:dyDescent="0.2">
      <c r="A5" s="904"/>
      <c r="B5" s="600"/>
      <c r="C5" s="339">
        <v>1</v>
      </c>
      <c r="D5" s="339">
        <v>2</v>
      </c>
      <c r="E5" s="339">
        <v>3</v>
      </c>
      <c r="F5" s="339" t="s">
        <v>285</v>
      </c>
      <c r="G5" s="422" t="s">
        <v>708</v>
      </c>
      <c r="H5" s="428" t="s">
        <v>544</v>
      </c>
      <c r="I5" s="428" t="s">
        <v>692</v>
      </c>
      <c r="J5" s="428" t="s">
        <v>693</v>
      </c>
      <c r="K5" s="15" t="s">
        <v>847</v>
      </c>
      <c r="L5" s="38" t="s">
        <v>881</v>
      </c>
      <c r="M5" s="15" t="s">
        <v>848</v>
      </c>
      <c r="N5" s="15" t="s">
        <v>849</v>
      </c>
      <c r="O5" s="39"/>
    </row>
    <row r="6" spans="1:16" ht="18.75" customHeight="1" x14ac:dyDescent="0.25">
      <c r="A6" s="553" t="s">
        <v>463</v>
      </c>
      <c r="B6" s="606" t="s">
        <v>89</v>
      </c>
      <c r="C6" s="607"/>
      <c r="D6" s="607"/>
      <c r="E6" s="607"/>
      <c r="F6" s="607"/>
      <c r="G6" s="608"/>
      <c r="H6" s="608"/>
      <c r="K6" s="39"/>
      <c r="L6" s="39"/>
      <c r="M6" s="39"/>
      <c r="N6" s="39"/>
      <c r="O6" s="39"/>
    </row>
    <row r="7" spans="1:16" ht="18.75" customHeight="1" x14ac:dyDescent="0.25">
      <c r="A7" s="301">
        <v>1</v>
      </c>
      <c r="B7" s="609" t="s">
        <v>90</v>
      </c>
      <c r="C7" s="610">
        <f>'S4-A'!C7+'S4-E'!C7+'S4-F'!C7+'S4-B'!C7</f>
        <v>0</v>
      </c>
      <c r="D7" s="610">
        <f>'S4-A'!D7+'S4-E'!D7+'S4-F'!D7+'S4-B'!D7</f>
        <v>0</v>
      </c>
      <c r="E7" s="610">
        <f>'S4-A'!E7+'S4-E'!E7+'S4-F'!E7+'S4-B'!E7</f>
        <v>0</v>
      </c>
      <c r="F7" s="610">
        <f>SUM(C7:E7)</f>
        <v>0</v>
      </c>
      <c r="G7" s="310">
        <f>'S4-A'!G7+'S4-E'!G7+'S4-F'!G7+'S4-B'!G7</f>
        <v>0</v>
      </c>
      <c r="H7" s="310">
        <f>'S4-A'!H7+'S4-E'!H7+'S4-F'!H7+'S4-B'!H7</f>
        <v>0</v>
      </c>
      <c r="I7" s="420">
        <f>'S4-A'!I7+'S4-E'!I7+'S4-F'!I7+'S4-B'!I7</f>
        <v>0</v>
      </c>
      <c r="J7" s="420">
        <f>'S4-A'!J7+'S4-E'!J7+'S4-F'!J7+'S4-B'!J7</f>
        <v>0</v>
      </c>
      <c r="K7" s="610">
        <f>'S4-A'!K7+'S4-E'!K7+'S4-F'!K7+'S4-B'!K7</f>
        <v>0</v>
      </c>
      <c r="L7" s="610">
        <f>'S4-A'!L7+'S4-E'!L7+'S4-F'!L7+'S4-B'!L7</f>
        <v>0</v>
      </c>
      <c r="M7" s="610">
        <f>'S4-A'!M7+'S4-E'!M7+'S4-F'!M7+'S4-B'!M7</f>
        <v>0</v>
      </c>
      <c r="N7" s="610">
        <f>'S4-A'!N7+'S4-E'!N7+'S4-F'!N7+'S4-B'!N7</f>
        <v>0</v>
      </c>
      <c r="O7" s="39" t="s">
        <v>90</v>
      </c>
      <c r="P7" s="161"/>
    </row>
    <row r="8" spans="1:16" ht="18.75" customHeight="1" x14ac:dyDescent="0.25">
      <c r="A8" s="301">
        <v>2</v>
      </c>
      <c r="B8" s="609" t="s">
        <v>91</v>
      </c>
      <c r="C8" s="610">
        <f>'S4-A'!C8+'S4-E'!C8+'S4-F'!C8+'S4-B'!C8</f>
        <v>12791274</v>
      </c>
      <c r="D8" s="610">
        <f>'S4-A'!D8+'S4-E'!D8+'S4-F'!D8+'S4-B'!D8</f>
        <v>0</v>
      </c>
      <c r="E8" s="610">
        <f>'S4-A'!E8+'S4-E'!E8+'S4-F'!E8+'S4-B'!E8</f>
        <v>0</v>
      </c>
      <c r="F8" s="610">
        <f t="shared" ref="F8:F18" si="0">SUM(C8:E8)</f>
        <v>12791274</v>
      </c>
      <c r="G8" s="310">
        <f>'S4-A'!G8+'S4-E'!G8+'S4-F'!G8+'S4-B'!G8</f>
        <v>0</v>
      </c>
      <c r="H8" s="310">
        <f>'S4-A'!H8+'S4-E'!H8+'S4-F'!H8+'S4-B'!H8</f>
        <v>0</v>
      </c>
      <c r="I8" s="420">
        <f>'S4-A'!I8+'S4-E'!I8+'S4-F'!I8+'S4-B'!I8</f>
        <v>0</v>
      </c>
      <c r="J8" s="420">
        <f>'S4-A'!J8+'S4-E'!J8+'S4-F'!J8+'S4-B'!J8</f>
        <v>0</v>
      </c>
      <c r="K8" s="610">
        <f>'S4-A'!K8+'S4-E'!K8+'S4-F'!K8+'S4-B'!K8</f>
        <v>0</v>
      </c>
      <c r="L8" s="610">
        <f>'S4-A'!L8+'S4-E'!L8+'S4-F'!L8+'S4-B'!L8</f>
        <v>0</v>
      </c>
      <c r="M8" s="610">
        <f>'S4-A'!M8+'S4-E'!M8+'S4-F'!M8+'S4-B'!M8</f>
        <v>0</v>
      </c>
      <c r="N8" s="610">
        <f>'S4-A'!N8+'S4-E'!N8+'S4-F'!N8+'S4-B'!N8</f>
        <v>0</v>
      </c>
      <c r="O8" s="39" t="s">
        <v>91</v>
      </c>
      <c r="P8" s="161"/>
    </row>
    <row r="9" spans="1:16" ht="18.75" customHeight="1" x14ac:dyDescent="0.25">
      <c r="A9" s="301">
        <v>3</v>
      </c>
      <c r="B9" s="609" t="s">
        <v>92</v>
      </c>
      <c r="C9" s="610">
        <f>'S4-A'!C9+'S4-E'!C9+'S4-F'!C9+'S4-B'!C9</f>
        <v>2397862</v>
      </c>
      <c r="D9" s="610">
        <f>'S4-A'!D9+'S4-E'!D9+'S4-F'!D9+'S4-B'!D9</f>
        <v>0</v>
      </c>
      <c r="E9" s="610">
        <f>'S4-A'!E9+'S4-E'!E9+'S4-F'!E9+'S4-B'!E9</f>
        <v>0</v>
      </c>
      <c r="F9" s="610">
        <f t="shared" si="0"/>
        <v>2397862</v>
      </c>
      <c r="G9" s="310">
        <f>'S4-A'!G9+'S4-E'!G9+'S4-F'!G9+'S4-B'!G9</f>
        <v>0</v>
      </c>
      <c r="H9" s="310">
        <f>'S4-A'!H9+'S4-E'!H9+'S4-F'!H9+'S4-B'!H9</f>
        <v>0</v>
      </c>
      <c r="I9" s="420">
        <f>'S4-A'!I9+'S4-E'!I9+'S4-F'!I9+'S4-B'!I9</f>
        <v>219244.79999999999</v>
      </c>
      <c r="J9" s="420">
        <f>'S4-A'!J9+'S4-E'!J9+'S4-F'!J9+'S4-B'!J9</f>
        <v>-219244.79999999999</v>
      </c>
      <c r="K9" s="610">
        <f>'S4-A'!K9+'S4-E'!K9+'S4-F'!K9+'S4-B'!K9</f>
        <v>-219244.79999999999</v>
      </c>
      <c r="L9" s="610">
        <f>'S4-A'!L9+'S4-E'!L9+'S4-F'!L9+'S4-B'!L9</f>
        <v>0</v>
      </c>
      <c r="M9" s="610">
        <f>'S4-A'!M9+'S4-E'!M9+'S4-F'!M9+'S4-B'!M9</f>
        <v>219244.79999999999</v>
      </c>
      <c r="N9" s="610">
        <f>'S4-A'!N9+'S4-E'!N9+'S4-F'!N9+'S4-B'!N9</f>
        <v>0</v>
      </c>
      <c r="O9" s="39" t="s">
        <v>92</v>
      </c>
      <c r="P9" s="161"/>
    </row>
    <row r="10" spans="1:16" ht="18.75" customHeight="1" x14ac:dyDescent="0.25">
      <c r="A10" s="301">
        <v>4</v>
      </c>
      <c r="B10" s="609" t="s">
        <v>93</v>
      </c>
      <c r="C10" s="610">
        <f>'S4-A'!C10+'S4-E'!C10+'S4-F'!C10+'S4-B'!C10</f>
        <v>856549</v>
      </c>
      <c r="D10" s="610">
        <f>'S4-A'!D10+'S4-E'!D10+'S4-F'!D10+'S4-B'!D10</f>
        <v>20742</v>
      </c>
      <c r="E10" s="610">
        <f>'S4-A'!E10+'S4-E'!E10+'S4-F'!E10+'S4-B'!E10</f>
        <v>0</v>
      </c>
      <c r="F10" s="610">
        <f t="shared" si="0"/>
        <v>877291</v>
      </c>
      <c r="G10" s="310">
        <f>'S4-A'!G10+'S4-E'!G10+'S4-F'!G10+'S4-B'!G10</f>
        <v>0</v>
      </c>
      <c r="H10" s="310">
        <f>'S4-A'!H10+'S4-E'!H10+'S4-F'!H10+'S4-B'!H10</f>
        <v>0</v>
      </c>
      <c r="I10" s="420">
        <f>'S4-A'!I10+'S4-E'!I10+'S4-F'!I10+'S4-B'!I10</f>
        <v>0</v>
      </c>
      <c r="J10" s="420">
        <f>'S4-A'!J10+'S4-E'!J10+'S4-F'!J10+'S4-B'!J10</f>
        <v>0</v>
      </c>
      <c r="K10" s="610">
        <f>'S4-A'!K10+'S4-E'!K10+'S4-F'!K10+'S4-B'!K10</f>
        <v>0</v>
      </c>
      <c r="L10" s="610">
        <f>'S4-A'!L10+'S4-E'!L10+'S4-F'!L10+'S4-B'!L10</f>
        <v>0</v>
      </c>
      <c r="M10" s="610">
        <f>'S4-A'!M10+'S4-E'!M10+'S4-F'!M10+'S4-B'!M10</f>
        <v>0</v>
      </c>
      <c r="N10" s="610">
        <f>'S4-A'!N10+'S4-E'!N10+'S4-F'!N10+'S4-B'!N10</f>
        <v>0</v>
      </c>
      <c r="O10" s="39" t="s">
        <v>93</v>
      </c>
      <c r="P10" s="161"/>
    </row>
    <row r="11" spans="1:16" ht="18.75" customHeight="1" x14ac:dyDescent="0.25">
      <c r="A11" s="301">
        <v>5</v>
      </c>
      <c r="B11" s="609" t="s">
        <v>94</v>
      </c>
      <c r="C11" s="610">
        <f>'S4-A'!C11+'S4-E'!C11+'S4-F'!C11+'S4-B'!C11</f>
        <v>25978</v>
      </c>
      <c r="D11" s="610">
        <f>'S4-A'!D11+'S4-E'!D11+'S4-F'!D11+'S4-B'!D11</f>
        <v>0</v>
      </c>
      <c r="E11" s="610">
        <f>'S4-A'!E11+'S4-E'!E11+'S4-F'!E11+'S4-B'!E11</f>
        <v>0</v>
      </c>
      <c r="F11" s="610">
        <f t="shared" si="0"/>
        <v>25978</v>
      </c>
      <c r="G11" s="310">
        <f>'S4-A'!G11+'S4-E'!G11+'S4-F'!G11+'S4-B'!G11</f>
        <v>0</v>
      </c>
      <c r="H11" s="310">
        <f>'S4-A'!H11+'S4-E'!H11+'S4-F'!H11+'S4-B'!H11</f>
        <v>0</v>
      </c>
      <c r="I11" s="420">
        <f>'S4-A'!I11+'S4-E'!I11+'S4-F'!I11+'S4-B'!I11</f>
        <v>0</v>
      </c>
      <c r="J11" s="420">
        <f>'S4-A'!J11+'S4-E'!J11+'S4-F'!J11+'S4-B'!J11</f>
        <v>0</v>
      </c>
      <c r="K11" s="610">
        <f>'S4-A'!K11+'S4-E'!K11+'S4-F'!K11+'S4-B'!K11</f>
        <v>0</v>
      </c>
      <c r="L11" s="610">
        <f>'S4-A'!L11+'S4-E'!L11+'S4-F'!L11+'S4-B'!L11</f>
        <v>0</v>
      </c>
      <c r="M11" s="610">
        <f>'S4-A'!M11+'S4-E'!M11+'S4-F'!M11+'S4-B'!M11</f>
        <v>0</v>
      </c>
      <c r="N11" s="610">
        <f>'S4-A'!N11+'S4-E'!N11+'S4-F'!N11+'S4-B'!N11</f>
        <v>0</v>
      </c>
      <c r="O11" s="39" t="s">
        <v>94</v>
      </c>
      <c r="P11" s="161"/>
    </row>
    <row r="12" spans="1:16" ht="18.75" customHeight="1" x14ac:dyDescent="0.25">
      <c r="A12" s="301">
        <v>6</v>
      </c>
      <c r="B12" s="609" t="s">
        <v>95</v>
      </c>
      <c r="C12" s="610">
        <f>'S4-A'!C12+'S4-E'!C12+'S4-F'!C12+'S4-B'!C12</f>
        <v>0</v>
      </c>
      <c r="D12" s="610">
        <f>'S4-A'!D12+'S4-E'!D12+'S4-F'!D12+'S4-B'!D12</f>
        <v>0</v>
      </c>
      <c r="E12" s="610">
        <f>'S4-A'!E12+'S4-E'!E12+'S4-F'!E12+'S4-B'!E12</f>
        <v>0</v>
      </c>
      <c r="F12" s="610">
        <f t="shared" si="0"/>
        <v>0</v>
      </c>
      <c r="G12" s="310">
        <f>'S4-A'!G12+'S4-E'!G12+'S4-F'!G12+'S4-B'!G12</f>
        <v>0</v>
      </c>
      <c r="H12" s="310">
        <f>'S4-A'!H12+'S4-E'!H12+'S4-F'!H12+'S4-B'!H12</f>
        <v>0</v>
      </c>
      <c r="I12" s="420">
        <f>'S4-A'!I12+'S4-E'!I12+'S4-F'!I12+'S4-B'!I12</f>
        <v>0</v>
      </c>
      <c r="J12" s="420">
        <f>'S4-A'!J12+'S4-E'!J12+'S4-F'!J12+'S4-B'!J12</f>
        <v>0</v>
      </c>
      <c r="K12" s="610">
        <f>'S4-A'!K12+'S4-E'!K12+'S4-F'!K12+'S4-B'!K12</f>
        <v>0</v>
      </c>
      <c r="L12" s="610">
        <f>'S4-A'!L12+'S4-E'!L12+'S4-F'!L12+'S4-B'!L12</f>
        <v>0</v>
      </c>
      <c r="M12" s="610">
        <f>'S4-A'!M12+'S4-E'!M12+'S4-F'!M12+'S4-B'!M12</f>
        <v>0</v>
      </c>
      <c r="N12" s="610">
        <f>'S4-A'!N12+'S4-E'!N12+'S4-F'!N12+'S4-B'!N12</f>
        <v>0</v>
      </c>
      <c r="O12" s="39" t="s">
        <v>95</v>
      </c>
      <c r="P12" s="161"/>
    </row>
    <row r="13" spans="1:16" ht="18.75" customHeight="1" x14ac:dyDescent="0.25">
      <c r="A13" s="301">
        <v>7</v>
      </c>
      <c r="B13" s="609" t="s">
        <v>96</v>
      </c>
      <c r="C13" s="610">
        <f>'S4-A'!C13+'S4-E'!C13+'S4-F'!C13+'S4-B'!C13</f>
        <v>10225166</v>
      </c>
      <c r="D13" s="610">
        <f>'S4-A'!D13+'S4-E'!D13+'S4-F'!D13+'S4-B'!D13</f>
        <v>96037</v>
      </c>
      <c r="E13" s="610">
        <f>'S4-A'!E13+'S4-E'!E13+'S4-F'!E13+'S4-B'!E13</f>
        <v>0</v>
      </c>
      <c r="F13" s="610">
        <f t="shared" si="0"/>
        <v>10321203</v>
      </c>
      <c r="G13" s="310">
        <f>'S4-A'!G13+'S4-E'!G13+'S4-F'!G13+'S4-B'!G13</f>
        <v>0</v>
      </c>
      <c r="H13" s="310">
        <f>'S4-A'!H13+'S4-E'!H13+'S4-F'!H13+'S4-B'!H13</f>
        <v>0</v>
      </c>
      <c r="I13" s="420">
        <f>'S4-A'!I13+'S4-E'!I13+'S4-F'!I13+'S4-B'!I13</f>
        <v>0</v>
      </c>
      <c r="J13" s="420">
        <f>'S4-A'!J13+'S4-E'!J13+'S4-F'!J13+'S4-B'!J13</f>
        <v>0</v>
      </c>
      <c r="K13" s="610">
        <f>'S4-A'!K13+'S4-E'!K13+'S4-F'!K13+'S4-B'!K13</f>
        <v>0</v>
      </c>
      <c r="L13" s="610">
        <f>'S4-A'!L13+'S4-E'!L13+'S4-F'!L13+'S4-B'!L13</f>
        <v>0</v>
      </c>
      <c r="M13" s="610">
        <f>'S4-A'!M13+'S4-E'!M13+'S4-F'!M13+'S4-B'!M13</f>
        <v>0</v>
      </c>
      <c r="N13" s="610">
        <f>'S4-A'!N13+'S4-E'!N13+'S4-F'!N13+'S4-B'!N13</f>
        <v>0</v>
      </c>
      <c r="O13" s="39" t="s">
        <v>96</v>
      </c>
      <c r="P13" s="161"/>
    </row>
    <row r="14" spans="1:16" ht="18.75" customHeight="1" x14ac:dyDescent="0.25">
      <c r="A14" s="301">
        <v>8</v>
      </c>
      <c r="B14" s="609" t="s">
        <v>97</v>
      </c>
      <c r="C14" s="610">
        <f>'S4-A'!C14+'S4-E'!C14+'S4-F'!C14+'S4-B'!C14</f>
        <v>0</v>
      </c>
      <c r="D14" s="610">
        <f>'S4-A'!D14+'S4-E'!D14+'S4-F'!D14+'S4-B'!D14</f>
        <v>0</v>
      </c>
      <c r="E14" s="610">
        <f>'S4-A'!E14+'S4-E'!E14+'S4-F'!E14+'S4-B'!E14</f>
        <v>0</v>
      </c>
      <c r="F14" s="610">
        <f t="shared" si="0"/>
        <v>0</v>
      </c>
      <c r="G14" s="310">
        <f>'S4-A'!G14+'S4-E'!G14+'S4-F'!G14+'S4-B'!G14</f>
        <v>0</v>
      </c>
      <c r="H14" s="310">
        <f>'S4-A'!H14+'S4-E'!H14+'S4-F'!H14+'S4-B'!H14</f>
        <v>0</v>
      </c>
      <c r="I14" s="420">
        <f>'S4-A'!I14+'S4-E'!I14+'S4-F'!I14+'S4-B'!I14</f>
        <v>0</v>
      </c>
      <c r="J14" s="420">
        <f>'S4-A'!J14+'S4-E'!J14+'S4-F'!J14+'S4-B'!J14</f>
        <v>0</v>
      </c>
      <c r="K14" s="610">
        <f>'S4-A'!K14+'S4-E'!K14+'S4-F'!K14+'S4-B'!K14</f>
        <v>0</v>
      </c>
      <c r="L14" s="610">
        <f>'S4-A'!L14+'S4-E'!L14+'S4-F'!L14+'S4-B'!L14</f>
        <v>0</v>
      </c>
      <c r="M14" s="610">
        <f>'S4-A'!M14+'S4-E'!M14+'S4-F'!M14+'S4-B'!M14</f>
        <v>0</v>
      </c>
      <c r="N14" s="610">
        <f>'S4-A'!N14+'S4-E'!N14+'S4-F'!N14+'S4-B'!N14</f>
        <v>0</v>
      </c>
      <c r="O14" s="39" t="s">
        <v>97</v>
      </c>
      <c r="P14" s="161"/>
    </row>
    <row r="15" spans="1:16" ht="18.75" customHeight="1" x14ac:dyDescent="0.25">
      <c r="A15" s="301">
        <v>9</v>
      </c>
      <c r="B15" s="609" t="s">
        <v>87</v>
      </c>
      <c r="C15" s="610">
        <f>'S4-A'!C15+'S4-E'!C15+'S4-F'!C15+'S4-B'!C15</f>
        <v>42519</v>
      </c>
      <c r="D15" s="610">
        <f>'S4-A'!D15+'S4-E'!D15+'S4-F'!D15+'S4-B'!D15</f>
        <v>10215</v>
      </c>
      <c r="E15" s="610">
        <f>'S4-A'!E15+'S4-E'!E15+'S4-F'!E15+'S4-B'!E15</f>
        <v>0</v>
      </c>
      <c r="F15" s="610">
        <f t="shared" si="0"/>
        <v>52734</v>
      </c>
      <c r="G15" s="310">
        <f>'S4-A'!G15+'S4-E'!G15+'S4-F'!G15+'S4-B'!G15</f>
        <v>0</v>
      </c>
      <c r="H15" s="310">
        <f>'S4-A'!H15+'S4-E'!H15+'S4-F'!H15+'S4-B'!H15</f>
        <v>0</v>
      </c>
      <c r="I15" s="420">
        <f>'S4-A'!I15+'S4-E'!I15+'S4-F'!I15+'S4-B'!I15</f>
        <v>0</v>
      </c>
      <c r="J15" s="420">
        <f>'S4-A'!J15+'S4-E'!J15+'S4-F'!J15+'S4-B'!J15</f>
        <v>0</v>
      </c>
      <c r="K15" s="610">
        <f>'S4-A'!K15+'S4-E'!K15+'S4-F'!K15+'S4-B'!K15</f>
        <v>0</v>
      </c>
      <c r="L15" s="610">
        <f>'S4-A'!L15+'S4-E'!L15+'S4-F'!L15+'S4-B'!L15</f>
        <v>0</v>
      </c>
      <c r="M15" s="610">
        <f>'S4-A'!M15+'S4-E'!M15+'S4-F'!M15+'S4-B'!M15</f>
        <v>0</v>
      </c>
      <c r="N15" s="610">
        <f>'S4-A'!N15+'S4-E'!N15+'S4-F'!N15+'S4-B'!N15</f>
        <v>0</v>
      </c>
      <c r="O15" s="39" t="s">
        <v>87</v>
      </c>
      <c r="P15" s="161"/>
    </row>
    <row r="16" spans="1:16" ht="18.75" customHeight="1" x14ac:dyDescent="0.25">
      <c r="A16" s="301">
        <v>10</v>
      </c>
      <c r="B16" s="609" t="s">
        <v>88</v>
      </c>
      <c r="C16" s="610">
        <f>'S4-A'!C16+'S4-E'!C16+'S4-F'!C16+'S4-B'!C16</f>
        <v>32758</v>
      </c>
      <c r="D16" s="610">
        <f>'S4-A'!D16+'S4-E'!D16+'S4-F'!D16+'S4-B'!D16</f>
        <v>23998</v>
      </c>
      <c r="E16" s="610">
        <f>'S4-A'!E16+'S4-E'!E16+'S4-F'!E16+'S4-B'!E16</f>
        <v>0</v>
      </c>
      <c r="F16" s="610">
        <f t="shared" si="0"/>
        <v>56756</v>
      </c>
      <c r="G16" s="310">
        <f>'S4-A'!G16+'S4-E'!G16+'S4-F'!G16+'S4-B'!G16</f>
        <v>0</v>
      </c>
      <c r="H16" s="310">
        <f>'S4-A'!H16+'S4-E'!H16+'S4-F'!H16+'S4-B'!H16</f>
        <v>0</v>
      </c>
      <c r="I16" s="420">
        <f>'S4-A'!I16+'S4-E'!I16+'S4-F'!I16+'S4-B'!I16</f>
        <v>0</v>
      </c>
      <c r="J16" s="420">
        <f>'S4-A'!J16+'S4-E'!J16+'S4-F'!J16+'S4-B'!J16</f>
        <v>0</v>
      </c>
      <c r="K16" s="610">
        <f>'S4-A'!K16+'S4-E'!K16+'S4-F'!K16+'S4-B'!K16</f>
        <v>0</v>
      </c>
      <c r="L16" s="610">
        <f>'S4-A'!L16+'S4-E'!L16+'S4-F'!L16+'S4-B'!L16</f>
        <v>0</v>
      </c>
      <c r="M16" s="610">
        <f>'S4-A'!M16+'S4-E'!M16+'S4-F'!M16+'S4-B'!M16</f>
        <v>0</v>
      </c>
      <c r="N16" s="610">
        <f>'S4-A'!N16+'S4-E'!N16+'S4-F'!N16+'S4-B'!N16</f>
        <v>0</v>
      </c>
      <c r="O16" s="39" t="s">
        <v>88</v>
      </c>
      <c r="P16" s="161"/>
    </row>
    <row r="17" spans="1:16" ht="18.75" customHeight="1" x14ac:dyDescent="0.25">
      <c r="A17" s="301">
        <v>11</v>
      </c>
      <c r="B17" s="609" t="s">
        <v>98</v>
      </c>
      <c r="C17" s="610">
        <f>'S4-A'!C17+'S4-E'!C17+'S4-F'!C17+'S4-B'!C17</f>
        <v>0</v>
      </c>
      <c r="D17" s="610">
        <f>'S4-A'!D17+'S4-E'!D17+'S4-F'!D17+'S4-B'!D17</f>
        <v>90111</v>
      </c>
      <c r="E17" s="610">
        <f>'S4-A'!E17+'S4-E'!E17+'S4-F'!E17+'S4-B'!E17</f>
        <v>0</v>
      </c>
      <c r="F17" s="610">
        <f t="shared" si="0"/>
        <v>90111</v>
      </c>
      <c r="G17" s="310">
        <f>'S4-A'!G17+'S4-E'!G17+'S4-F'!G17+'S4-B'!G17</f>
        <v>0</v>
      </c>
      <c r="H17" s="310">
        <f>'S4-A'!H17+'S4-E'!H17+'S4-F'!H17+'S4-B'!H17</f>
        <v>0</v>
      </c>
      <c r="I17" s="420">
        <f>'S4-A'!I17+'S4-E'!I17+'S4-F'!I17+'S4-B'!I17</f>
        <v>0</v>
      </c>
      <c r="J17" s="420">
        <f>'S4-A'!J17+'S4-E'!J17+'S4-F'!J17+'S4-B'!J17</f>
        <v>0</v>
      </c>
      <c r="K17" s="610">
        <f>'S4-A'!K17+'S4-E'!K17+'S4-F'!K17+'S4-B'!K17</f>
        <v>0</v>
      </c>
      <c r="L17" s="610">
        <f>'S4-A'!L17+'S4-E'!L17+'S4-F'!L17+'S4-B'!L17</f>
        <v>0</v>
      </c>
      <c r="M17" s="610">
        <f>'S4-A'!M17+'S4-E'!M17+'S4-F'!M17+'S4-B'!M17</f>
        <v>0</v>
      </c>
      <c r="N17" s="610">
        <f>'S4-A'!N17+'S4-E'!N17+'S4-F'!N17+'S4-B'!N17</f>
        <v>0</v>
      </c>
      <c r="O17" s="39" t="s">
        <v>98</v>
      </c>
      <c r="P17" s="161"/>
    </row>
    <row r="18" spans="1:16" ht="18.75" customHeight="1" x14ac:dyDescent="0.25">
      <c r="A18" s="301">
        <v>12</v>
      </c>
      <c r="B18" s="609" t="s">
        <v>99</v>
      </c>
      <c r="C18" s="610">
        <f>'S4-A'!C18+'S4-E'!C18+'S4-F'!C18+'S4-B'!C18</f>
        <v>2181522</v>
      </c>
      <c r="D18" s="610">
        <f>'S4-A'!D18+'S4-E'!D18+'S4-F'!D18+'S4-B'!D18</f>
        <v>0</v>
      </c>
      <c r="E18" s="610">
        <f>'S4-A'!E18+'S4-E'!E18+'S4-F'!E18+'S4-B'!E18</f>
        <v>0</v>
      </c>
      <c r="F18" s="610">
        <f t="shared" si="0"/>
        <v>2181522</v>
      </c>
      <c r="G18" s="310">
        <f>'S4-A'!G18+'S4-E'!G18+'S4-F'!G18+'S4-B'!G18</f>
        <v>0</v>
      </c>
      <c r="H18" s="310">
        <f>'S4-A'!H18+'S4-E'!H18+'S4-F'!H18+'S4-B'!H18</f>
        <v>0</v>
      </c>
      <c r="I18" s="420">
        <f>'S4-A'!I18+'S4-E'!I18+'S4-F'!I18+'S4-B'!I18</f>
        <v>0</v>
      </c>
      <c r="J18" s="420">
        <f>'S4-A'!J18+'S4-E'!J18+'S4-F'!J18+'S4-B'!J18</f>
        <v>0</v>
      </c>
      <c r="K18" s="610">
        <f>'S4-A'!K18+'S4-E'!K18+'S4-F'!K18+'S4-B'!K18</f>
        <v>0</v>
      </c>
      <c r="L18" s="610">
        <f>'S4-A'!L18+'S4-E'!L18+'S4-F'!L18+'S4-B'!L18</f>
        <v>0</v>
      </c>
      <c r="M18" s="610">
        <f>'S4-A'!M18+'S4-E'!M18+'S4-F'!M18+'S4-B'!M18</f>
        <v>0</v>
      </c>
      <c r="N18" s="610">
        <f>'S4-A'!N18+'S4-E'!N18+'S4-F'!N18+'S4-B'!N18</f>
        <v>0</v>
      </c>
      <c r="O18" s="39" t="s">
        <v>99</v>
      </c>
      <c r="P18" s="161"/>
    </row>
    <row r="19" spans="1:16" ht="18.75" customHeight="1" x14ac:dyDescent="0.25">
      <c r="A19" s="301"/>
      <c r="B19" s="611" t="s">
        <v>364</v>
      </c>
      <c r="C19" s="610">
        <f>'S4-A'!C19+'S4-E'!C19+'S4-F'!C19+'S4-B'!C19</f>
        <v>28553628</v>
      </c>
      <c r="D19" s="610">
        <f>'S4-A'!D19+'S4-E'!D19+'S4-F'!D19+'S4-B'!D19</f>
        <v>241103</v>
      </c>
      <c r="E19" s="610">
        <f>'S4-A'!E19+'S4-E'!E19+'S4-F'!E19+'S4-B'!E19</f>
        <v>0</v>
      </c>
      <c r="F19" s="610">
        <f t="shared" ref="F19:J19" si="1">SUM(F7:F18)</f>
        <v>28794731</v>
      </c>
      <c r="G19" s="612">
        <f t="shared" si="1"/>
        <v>0</v>
      </c>
      <c r="H19" s="612">
        <f t="shared" si="1"/>
        <v>0</v>
      </c>
      <c r="I19" s="432">
        <f t="shared" si="1"/>
        <v>219244.79999999999</v>
      </c>
      <c r="J19" s="432">
        <f t="shared" si="1"/>
        <v>-219244.79999999999</v>
      </c>
      <c r="K19" s="610"/>
      <c r="L19" s="610"/>
      <c r="M19" s="610"/>
      <c r="N19" s="610"/>
      <c r="O19" s="39"/>
      <c r="P19" s="161"/>
    </row>
    <row r="20" spans="1:16" ht="18.75" customHeight="1" x14ac:dyDescent="0.25">
      <c r="A20" s="300" t="s">
        <v>12</v>
      </c>
      <c r="B20" s="609" t="s">
        <v>475</v>
      </c>
      <c r="C20" s="310">
        <f>'S4-A'!C20+'S4-E'!C20+'S4-F'!C20+'S4-B'!C20</f>
        <v>3190455</v>
      </c>
      <c r="D20" s="310">
        <f>'S4-A'!D20+'S4-E'!D20+'S4-F'!D20+'S4-B'!D20</f>
        <v>0</v>
      </c>
      <c r="E20" s="310">
        <f>'S4-A'!E20+'S4-E'!E20+'S4-F'!E20+'S4-B'!E20</f>
        <v>0</v>
      </c>
      <c r="F20" s="310">
        <f>C20+D20+E20</f>
        <v>3190455</v>
      </c>
      <c r="G20" s="608"/>
      <c r="H20" s="608"/>
      <c r="K20" s="610"/>
      <c r="L20" s="610"/>
      <c r="M20" s="610"/>
      <c r="N20" s="610"/>
      <c r="O20" s="39"/>
      <c r="P20" s="161"/>
    </row>
    <row r="21" spans="1:16" ht="18.75" customHeight="1" x14ac:dyDescent="0.25">
      <c r="A21" s="301"/>
      <c r="B21" s="613" t="s">
        <v>365</v>
      </c>
      <c r="C21" s="614"/>
      <c r="D21" s="614"/>
      <c r="E21" s="614"/>
      <c r="F21" s="614"/>
      <c r="G21" s="608"/>
      <c r="H21" s="608"/>
      <c r="K21" s="610"/>
      <c r="L21" s="610"/>
      <c r="M21" s="610"/>
      <c r="N21" s="610"/>
      <c r="O21" s="39"/>
      <c r="P21" s="161"/>
    </row>
    <row r="22" spans="1:16" ht="18.75" customHeight="1" x14ac:dyDescent="0.25">
      <c r="A22" s="300" t="s">
        <v>16</v>
      </c>
      <c r="B22" s="611" t="s">
        <v>409</v>
      </c>
      <c r="C22" s="610">
        <f>'S4-A'!C22+'S4-E'!C22+'S4-F'!C22+'S4-B'!C22</f>
        <v>50661</v>
      </c>
      <c r="D22" s="610">
        <f>'S4-A'!D22+'S4-E'!D22+'S4-F'!D22+'S4-B'!D22</f>
        <v>0</v>
      </c>
      <c r="E22" s="610">
        <f>'S4-A'!E22+'S4-E'!E22+'S4-F'!E22+'S4-B'!E22</f>
        <v>0</v>
      </c>
      <c r="F22" s="610">
        <f>C22+D22+E22</f>
        <v>50661</v>
      </c>
      <c r="G22" s="310">
        <f>'S4-A'!G22+'S4-E'!G22+'S4-F'!G22+'S4-B'!G22</f>
        <v>0</v>
      </c>
      <c r="H22" s="310">
        <f>'S4-A'!H22+'S4-E'!H22+'S4-F'!H22+'S4-B'!H22</f>
        <v>0</v>
      </c>
      <c r="I22" s="144">
        <f>'S4-A'!I22+'S4-E'!I22+'S4-F'!I22+'S4-B'!I22</f>
        <v>0</v>
      </c>
      <c r="J22" s="144">
        <f>'S4-A'!J22+'S4-E'!J22+'S4-F'!J22+'S4-B'!J22</f>
        <v>0</v>
      </c>
      <c r="K22" s="610">
        <f>'S4-A'!K22+'S4-E'!K22+'S4-F'!K22+'S4-B'!K22</f>
        <v>0</v>
      </c>
      <c r="L22" s="610">
        <f>'S4-A'!L22+'S4-E'!L22+'S4-F'!L22+'S4-B'!L22</f>
        <v>0</v>
      </c>
      <c r="M22" s="610">
        <f>'S4-A'!M22+'S4-E'!M22+'S4-F'!M22+'S4-B'!M22</f>
        <v>0</v>
      </c>
      <c r="N22" s="610">
        <f>'S4-A'!N22+'S4-E'!N22+'S4-F'!N22+'S4-B'!N22</f>
        <v>0</v>
      </c>
      <c r="O22" s="39" t="s">
        <v>409</v>
      </c>
      <c r="P22" s="161"/>
    </row>
    <row r="23" spans="1:16" ht="18.75" customHeight="1" x14ac:dyDescent="0.25">
      <c r="A23" s="301"/>
      <c r="B23" s="611" t="s">
        <v>366</v>
      </c>
      <c r="C23" s="307">
        <f>C19+C20+C22</f>
        <v>31794744</v>
      </c>
      <c r="D23" s="307">
        <f t="shared" ref="D23:J23" si="2">D19+D20+D22</f>
        <v>241103</v>
      </c>
      <c r="E23" s="307">
        <f t="shared" si="2"/>
        <v>0</v>
      </c>
      <c r="F23" s="307">
        <f t="shared" si="2"/>
        <v>32035847</v>
      </c>
      <c r="G23" s="615">
        <f t="shared" si="2"/>
        <v>0</v>
      </c>
      <c r="H23" s="615">
        <f t="shared" si="2"/>
        <v>0</v>
      </c>
      <c r="I23" s="431">
        <f t="shared" si="2"/>
        <v>219244.79999999999</v>
      </c>
      <c r="J23" s="343">
        <f t="shared" si="2"/>
        <v>-219244.79999999999</v>
      </c>
      <c r="K23" s="39">
        <f>SUM(K7:K22)</f>
        <v>-219244.79999999999</v>
      </c>
      <c r="L23" s="39">
        <f t="shared" ref="L23:N23" si="3">SUM(L7:L22)</f>
        <v>0</v>
      </c>
      <c r="M23" s="39">
        <f t="shared" si="3"/>
        <v>219244.79999999999</v>
      </c>
      <c r="N23" s="39">
        <f t="shared" si="3"/>
        <v>0</v>
      </c>
      <c r="O23" s="39"/>
      <c r="P23" s="161"/>
    </row>
    <row r="24" spans="1:16" s="34" customFormat="1" ht="27.75" customHeight="1" x14ac:dyDescent="0.3">
      <c r="A24" s="920" t="str">
        <f>COVER!A1</f>
        <v>Kendriya Vidyalaya  GANGTOK</v>
      </c>
      <c r="B24" s="921"/>
      <c r="C24" s="921"/>
      <c r="D24" s="921"/>
      <c r="E24" s="921"/>
      <c r="F24" s="921"/>
      <c r="G24" s="921"/>
      <c r="H24" s="922"/>
      <c r="K24" s="5"/>
      <c r="L24" s="39" t="s">
        <v>850</v>
      </c>
      <c r="M24" s="39">
        <f>J23</f>
        <v>-219244.79999999999</v>
      </c>
      <c r="N24" s="5"/>
      <c r="O24" s="5"/>
      <c r="P24" s="161"/>
    </row>
    <row r="25" spans="1:16" ht="21" customHeight="1" x14ac:dyDescent="0.25">
      <c r="A25" s="863" t="s">
        <v>728</v>
      </c>
      <c r="B25" s="863"/>
      <c r="C25" s="863"/>
      <c r="D25" s="863"/>
      <c r="E25" s="863"/>
      <c r="F25" s="863"/>
      <c r="G25" s="863"/>
      <c r="H25" s="863"/>
      <c r="L25" s="39" t="s">
        <v>851</v>
      </c>
      <c r="M25" s="39">
        <f>N23</f>
        <v>0</v>
      </c>
      <c r="P25" s="161"/>
    </row>
    <row r="26" spans="1:16" ht="21" customHeight="1" x14ac:dyDescent="0.2">
      <c r="A26" s="862" t="s">
        <v>203</v>
      </c>
      <c r="B26" s="862"/>
      <c r="C26" s="862"/>
      <c r="D26" s="862"/>
      <c r="E26" s="862"/>
      <c r="F26" s="862"/>
      <c r="G26" s="862" t="s">
        <v>128</v>
      </c>
      <c r="H26" s="862"/>
      <c r="L26" s="39" t="s">
        <v>852</v>
      </c>
      <c r="M26" s="39">
        <f>M24-M25</f>
        <v>-219244.79999999999</v>
      </c>
      <c r="P26" s="161"/>
    </row>
    <row r="27" spans="1:16" ht="30" x14ac:dyDescent="0.2">
      <c r="A27" s="862" t="s">
        <v>152</v>
      </c>
      <c r="B27" s="862" t="s">
        <v>202</v>
      </c>
      <c r="C27" s="616" t="s">
        <v>129</v>
      </c>
      <c r="D27" s="616" t="s">
        <v>488</v>
      </c>
      <c r="E27" s="616" t="s">
        <v>127</v>
      </c>
      <c r="F27" s="616" t="s">
        <v>130</v>
      </c>
      <c r="G27" s="616" t="s">
        <v>131</v>
      </c>
      <c r="H27" s="616" t="s">
        <v>132</v>
      </c>
      <c r="L27" s="39" t="s">
        <v>853</v>
      </c>
      <c r="M27" s="39">
        <f>M23</f>
        <v>219244.79999999999</v>
      </c>
      <c r="P27" s="161"/>
    </row>
    <row r="28" spans="1:16" ht="15" x14ac:dyDescent="0.2">
      <c r="A28" s="862"/>
      <c r="B28" s="862"/>
      <c r="C28" s="607">
        <v>5</v>
      </c>
      <c r="D28" s="607">
        <v>6</v>
      </c>
      <c r="E28" s="607">
        <v>7</v>
      </c>
      <c r="F28" s="607" t="s">
        <v>240</v>
      </c>
      <c r="G28" s="607" t="s">
        <v>241</v>
      </c>
      <c r="H28" s="607" t="s">
        <v>242</v>
      </c>
      <c r="O28" s="109"/>
      <c r="P28" s="161"/>
    </row>
    <row r="29" spans="1:16" ht="19.5" customHeight="1" x14ac:dyDescent="0.2">
      <c r="A29" s="553" t="s">
        <v>463</v>
      </c>
      <c r="B29" s="617" t="s">
        <v>89</v>
      </c>
      <c r="C29" s="607"/>
      <c r="D29" s="607"/>
      <c r="E29" s="607"/>
      <c r="F29" s="607"/>
      <c r="G29" s="607"/>
      <c r="H29" s="607"/>
      <c r="O29" s="109"/>
      <c r="P29" s="161"/>
    </row>
    <row r="30" spans="1:16" ht="19.5" customHeight="1" x14ac:dyDescent="0.25">
      <c r="A30" s="301">
        <v>1</v>
      </c>
      <c r="B30" s="305" t="s">
        <v>90</v>
      </c>
      <c r="C30" s="610">
        <f>'S4-A'!C28+'S4-E'!C28+'S4-F'!C28+'S4-B'!C28</f>
        <v>0</v>
      </c>
      <c r="D30" s="610">
        <f>'S4-A'!D28+'S4-E'!D28+'S4-F'!D28+'S4-B'!D28</f>
        <v>0</v>
      </c>
      <c r="E30" s="610">
        <f>'S4-A'!E28+'S4-E'!E28+'S4-F'!E28+'S4-B'!E28</f>
        <v>0</v>
      </c>
      <c r="F30" s="610">
        <f>SUM(C30:E30)</f>
        <v>0</v>
      </c>
      <c r="G30" s="610">
        <f t="shared" ref="G30:G41" si="4">F7-F30</f>
        <v>0</v>
      </c>
      <c r="H30" s="610">
        <f t="shared" ref="H30:H41" si="5">C7-C30</f>
        <v>0</v>
      </c>
      <c r="P30" s="161"/>
    </row>
    <row r="31" spans="1:16" ht="19.5" customHeight="1" x14ac:dyDescent="0.25">
      <c r="A31" s="301">
        <v>2</v>
      </c>
      <c r="B31" s="305" t="s">
        <v>91</v>
      </c>
      <c r="C31" s="610">
        <f>'S4-A'!C29+'S4-E'!C29+'S4-F'!C29+'S4-B'!C29</f>
        <v>11088035</v>
      </c>
      <c r="D31" s="610">
        <f>'S4-A'!D29+'S4-E'!D29+'S4-F'!D29+'S4-B'!D29</f>
        <v>170324</v>
      </c>
      <c r="E31" s="610">
        <f>'S4-A'!E29+'S4-E'!E29+'S4-F'!E29+'S4-B'!E29</f>
        <v>0</v>
      </c>
      <c r="F31" s="610">
        <f t="shared" ref="F31:F41" si="6">SUM(C31:E31)</f>
        <v>11258359</v>
      </c>
      <c r="G31" s="610">
        <f t="shared" si="4"/>
        <v>1532915</v>
      </c>
      <c r="H31" s="610">
        <f t="shared" si="5"/>
        <v>1703239</v>
      </c>
      <c r="P31" s="161"/>
    </row>
    <row r="32" spans="1:16" ht="19.5" customHeight="1" x14ac:dyDescent="0.25">
      <c r="A32" s="301">
        <v>3</v>
      </c>
      <c r="B32" s="305" t="s">
        <v>92</v>
      </c>
      <c r="C32" s="610">
        <f>'S4-A'!C30+'S4-E'!C30+'S4-F'!C30+'S4-B'!C30</f>
        <v>2040392</v>
      </c>
      <c r="D32" s="610">
        <f>'S4-A'!D30+'S4-E'!D30+'S4-F'!D30+'S4-B'!D30</f>
        <v>35747</v>
      </c>
      <c r="E32" s="610">
        <f>'S4-A'!E30+'S4-E'!E30+'S4-F'!E30+'S4-B'!E30</f>
        <v>-219244.79999999999</v>
      </c>
      <c r="F32" s="610">
        <f t="shared" si="6"/>
        <v>1856894.2</v>
      </c>
      <c r="G32" s="610">
        <f t="shared" si="4"/>
        <v>540967.80000000005</v>
      </c>
      <c r="H32" s="610">
        <f t="shared" si="5"/>
        <v>357470</v>
      </c>
    </row>
    <row r="33" spans="1:10" ht="19.5" customHeight="1" x14ac:dyDescent="0.25">
      <c r="A33" s="301">
        <v>4</v>
      </c>
      <c r="B33" s="305" t="s">
        <v>93</v>
      </c>
      <c r="C33" s="610">
        <f>'S4-A'!C31+'S4-E'!C31+'S4-F'!C31+'S4-B'!C31</f>
        <v>558818</v>
      </c>
      <c r="D33" s="610">
        <f>'S4-A'!D31+'S4-E'!D31+'S4-F'!D31+'S4-B'!D31</f>
        <v>31848</v>
      </c>
      <c r="E33" s="610">
        <f>'S4-A'!E31+'S4-E'!E31+'S4-F'!E31+'S4-B'!E31</f>
        <v>0</v>
      </c>
      <c r="F33" s="610">
        <f t="shared" si="6"/>
        <v>590666</v>
      </c>
      <c r="G33" s="610">
        <f t="shared" si="4"/>
        <v>286625</v>
      </c>
      <c r="H33" s="610">
        <f t="shared" si="5"/>
        <v>297731</v>
      </c>
    </row>
    <row r="34" spans="1:10" ht="19.5" customHeight="1" x14ac:dyDescent="0.25">
      <c r="A34" s="301">
        <v>5</v>
      </c>
      <c r="B34" s="305" t="s">
        <v>94</v>
      </c>
      <c r="C34" s="610">
        <f>'S4-A'!C32+'S4-E'!C32+'S4-F'!C32+'S4-B'!C32</f>
        <v>18106</v>
      </c>
      <c r="D34" s="610">
        <f>'S4-A'!D32+'S4-E'!D32+'S4-F'!D32+'S4-B'!D32</f>
        <v>1181</v>
      </c>
      <c r="E34" s="610">
        <f>'S4-A'!E32+'S4-E'!E32+'S4-F'!E32+'S4-B'!E32</f>
        <v>0</v>
      </c>
      <c r="F34" s="610">
        <f t="shared" si="6"/>
        <v>19287</v>
      </c>
      <c r="G34" s="610">
        <f t="shared" si="4"/>
        <v>6691</v>
      </c>
      <c r="H34" s="610">
        <f t="shared" si="5"/>
        <v>7872</v>
      </c>
    </row>
    <row r="35" spans="1:10" ht="19.5" customHeight="1" x14ac:dyDescent="0.25">
      <c r="A35" s="301">
        <v>6</v>
      </c>
      <c r="B35" s="305" t="s">
        <v>95</v>
      </c>
      <c r="C35" s="610">
        <f>'S4-A'!C33+'S4-E'!C33+'S4-F'!C33+'S4-B'!C33</f>
        <v>0</v>
      </c>
      <c r="D35" s="610">
        <f>'S4-A'!D33+'S4-E'!D33+'S4-F'!D33+'S4-B'!D33</f>
        <v>0</v>
      </c>
      <c r="E35" s="610">
        <f>'S4-A'!E33+'S4-E'!E33+'S4-F'!E33+'S4-B'!E33</f>
        <v>0</v>
      </c>
      <c r="F35" s="610">
        <f t="shared" si="6"/>
        <v>0</v>
      </c>
      <c r="G35" s="610">
        <f t="shared" si="4"/>
        <v>0</v>
      </c>
      <c r="H35" s="610">
        <f t="shared" si="5"/>
        <v>0</v>
      </c>
    </row>
    <row r="36" spans="1:10" ht="19.5" customHeight="1" x14ac:dyDescent="0.25">
      <c r="A36" s="301">
        <v>7</v>
      </c>
      <c r="B36" s="305" t="s">
        <v>96</v>
      </c>
      <c r="C36" s="610">
        <f>'S4-A'!C34+'S4-E'!C34+'S4-F'!C34+'S4-B'!C34</f>
        <v>7758280</v>
      </c>
      <c r="D36" s="610">
        <f>'S4-A'!D34+'S4-E'!D34+'S4-F'!D34+'S4-B'!D34</f>
        <v>512584</v>
      </c>
      <c r="E36" s="610">
        <f>'S4-A'!E34+'S4-E'!E34+'S4-F'!E34+'S4-B'!E34</f>
        <v>0</v>
      </c>
      <c r="F36" s="610">
        <f t="shared" si="6"/>
        <v>8270864</v>
      </c>
      <c r="G36" s="610">
        <f t="shared" si="4"/>
        <v>2050339</v>
      </c>
      <c r="H36" s="610">
        <f t="shared" si="5"/>
        <v>2466886</v>
      </c>
    </row>
    <row r="37" spans="1:10" ht="19.5" customHeight="1" x14ac:dyDescent="0.25">
      <c r="A37" s="301">
        <v>8</v>
      </c>
      <c r="B37" s="305" t="s">
        <v>97</v>
      </c>
      <c r="C37" s="610">
        <f>'S4-A'!C35+'S4-E'!C35+'S4-F'!C35+'S4-B'!C35</f>
        <v>0</v>
      </c>
      <c r="D37" s="610">
        <f>'S4-A'!D35+'S4-E'!D35+'S4-F'!D35+'S4-B'!D35</f>
        <v>0</v>
      </c>
      <c r="E37" s="610">
        <f>'S4-A'!E35+'S4-E'!E35+'S4-F'!E35+'S4-B'!E35</f>
        <v>0</v>
      </c>
      <c r="F37" s="610">
        <f t="shared" si="6"/>
        <v>0</v>
      </c>
      <c r="G37" s="610">
        <f t="shared" si="4"/>
        <v>0</v>
      </c>
      <c r="H37" s="610">
        <f t="shared" si="5"/>
        <v>0</v>
      </c>
    </row>
    <row r="38" spans="1:10" ht="19.5" customHeight="1" x14ac:dyDescent="0.25">
      <c r="A38" s="301">
        <v>9</v>
      </c>
      <c r="B38" s="305" t="s">
        <v>87</v>
      </c>
      <c r="C38" s="610">
        <f>'S4-A'!C36+'S4-E'!C36+'S4-F'!C36+'S4-B'!C36</f>
        <v>20273</v>
      </c>
      <c r="D38" s="610">
        <f>'S4-A'!D36+'S4-E'!D36+'S4-F'!D36+'S4-B'!D36</f>
        <v>3246</v>
      </c>
      <c r="E38" s="610">
        <f>'S4-A'!E36+'S4-E'!E36+'S4-F'!E36+'S4-B'!E36</f>
        <v>0</v>
      </c>
      <c r="F38" s="610">
        <f t="shared" si="6"/>
        <v>23519</v>
      </c>
      <c r="G38" s="610">
        <f t="shared" si="4"/>
        <v>29215</v>
      </c>
      <c r="H38" s="610">
        <f t="shared" si="5"/>
        <v>22246</v>
      </c>
    </row>
    <row r="39" spans="1:10" ht="19.5" customHeight="1" x14ac:dyDescent="0.25">
      <c r="A39" s="301">
        <v>10</v>
      </c>
      <c r="B39" s="305" t="s">
        <v>88</v>
      </c>
      <c r="C39" s="610">
        <f>'S4-A'!C37+'S4-E'!C37+'S4-F'!C37+'S4-B'!C37</f>
        <v>12115</v>
      </c>
      <c r="D39" s="610">
        <f>'S4-A'!D37+'S4-E'!D37+'S4-F'!D37+'S4-B'!D37</f>
        <v>4465</v>
      </c>
      <c r="E39" s="610">
        <f>'S4-A'!E37+'S4-E'!E37+'S4-F'!E37+'S4-B'!E37</f>
        <v>0</v>
      </c>
      <c r="F39" s="610">
        <f t="shared" si="6"/>
        <v>16580</v>
      </c>
      <c r="G39" s="610">
        <f t="shared" si="4"/>
        <v>40176</v>
      </c>
      <c r="H39" s="610">
        <f t="shared" si="5"/>
        <v>20643</v>
      </c>
    </row>
    <row r="40" spans="1:10" ht="19.5" customHeight="1" x14ac:dyDescent="0.25">
      <c r="A40" s="301">
        <v>11</v>
      </c>
      <c r="B40" s="305" t="s">
        <v>98</v>
      </c>
      <c r="C40" s="610">
        <f>'S4-A'!C38+'S4-E'!C38+'S4-F'!C38+'S4-B'!C38</f>
        <v>0</v>
      </c>
      <c r="D40" s="610">
        <f>'S4-A'!D38+'S4-E'!D38+'S4-F'!D38+'S4-B'!D38</f>
        <v>9011</v>
      </c>
      <c r="E40" s="610">
        <f>'S4-A'!E38+'S4-E'!E38+'S4-F'!E38+'S4-B'!E38</f>
        <v>0</v>
      </c>
      <c r="F40" s="610">
        <f t="shared" si="6"/>
        <v>9011</v>
      </c>
      <c r="G40" s="610">
        <f t="shared" si="4"/>
        <v>81100</v>
      </c>
      <c r="H40" s="610">
        <f t="shared" si="5"/>
        <v>0</v>
      </c>
    </row>
    <row r="41" spans="1:10" ht="19.5" customHeight="1" x14ac:dyDescent="0.25">
      <c r="A41" s="301">
        <v>12</v>
      </c>
      <c r="B41" s="305" t="s">
        <v>99</v>
      </c>
      <c r="C41" s="610">
        <f>'S4-A'!C39+'S4-E'!C39+'S4-F'!C39+'S4-B'!C39</f>
        <v>1647901</v>
      </c>
      <c r="D41" s="610">
        <f>'S4-A'!D39+'S4-E'!D39+'S4-F'!D39+'S4-B'!D39</f>
        <v>53363</v>
      </c>
      <c r="E41" s="610">
        <f>'S4-A'!E39+'S4-E'!E39+'S4-F'!E39+'S4-B'!E39</f>
        <v>0</v>
      </c>
      <c r="F41" s="610">
        <f t="shared" si="6"/>
        <v>1701264</v>
      </c>
      <c r="G41" s="610">
        <f t="shared" si="4"/>
        <v>480258</v>
      </c>
      <c r="H41" s="610">
        <f t="shared" si="5"/>
        <v>533621</v>
      </c>
    </row>
    <row r="42" spans="1:10" ht="19.5" customHeight="1" x14ac:dyDescent="0.25">
      <c r="A42" s="301"/>
      <c r="B42" s="618" t="s">
        <v>364</v>
      </c>
      <c r="C42" s="610">
        <f t="shared" ref="C42:H42" si="7">SUM(C30:C41)</f>
        <v>23143920</v>
      </c>
      <c r="D42" s="610">
        <f t="shared" si="7"/>
        <v>821769</v>
      </c>
      <c r="E42" s="610">
        <f t="shared" si="7"/>
        <v>-219244.79999999999</v>
      </c>
      <c r="F42" s="610">
        <f t="shared" si="7"/>
        <v>23746444.199999999</v>
      </c>
      <c r="G42" s="610">
        <f t="shared" si="7"/>
        <v>5048286.8</v>
      </c>
      <c r="H42" s="610">
        <f t="shared" si="7"/>
        <v>5409708</v>
      </c>
    </row>
    <row r="43" spans="1:10" ht="19.5" customHeight="1" x14ac:dyDescent="0.25">
      <c r="A43" s="300" t="s">
        <v>12</v>
      </c>
      <c r="B43" s="305" t="s">
        <v>475</v>
      </c>
      <c r="C43" s="619"/>
      <c r="D43" s="620"/>
      <c r="E43" s="620"/>
      <c r="F43" s="620"/>
      <c r="G43" s="307">
        <f>'S4-A'!G41+'S4-E'!G41+'S4-F'!G41+'S4-B'!G41+'S4-x'!G41</f>
        <v>3190455</v>
      </c>
      <c r="H43" s="307">
        <f>'S4-A'!H41+'S4-E'!H41+'S4-F'!H41+'S4-B'!H41+'S4-x'!H41</f>
        <v>3190455</v>
      </c>
    </row>
    <row r="44" spans="1:10" ht="19.5" customHeight="1" x14ac:dyDescent="0.25">
      <c r="A44" s="301"/>
      <c r="B44" s="621" t="s">
        <v>365</v>
      </c>
      <c r="C44" s="614"/>
      <c r="D44" s="614"/>
      <c r="E44" s="614"/>
      <c r="F44" s="614"/>
      <c r="G44" s="622"/>
      <c r="H44" s="622"/>
    </row>
    <row r="45" spans="1:10" ht="19.5" customHeight="1" x14ac:dyDescent="0.25">
      <c r="A45" s="300" t="s">
        <v>16</v>
      </c>
      <c r="B45" s="297" t="s">
        <v>409</v>
      </c>
      <c r="C45" s="610">
        <f>'S4-A'!C43+'S4-E'!C43+'S4-F'!C43+'S4-B'!C43</f>
        <v>10132</v>
      </c>
      <c r="D45" s="610">
        <f>'S4-A'!D43+'S4-E'!D43+'S4-F'!D43+'S4-B'!D43</f>
        <v>8106</v>
      </c>
      <c r="E45" s="610">
        <f>'S4-A'!E43+'S4-E'!E43+'S4-F'!E43+'S4-B'!E43</f>
        <v>0</v>
      </c>
      <c r="F45" s="610">
        <f>SUM(C45:E45)</f>
        <v>18238</v>
      </c>
      <c r="G45" s="610">
        <f>F22-F45</f>
        <v>32423</v>
      </c>
      <c r="H45" s="610">
        <f>C22-C45</f>
        <v>40529</v>
      </c>
    </row>
    <row r="46" spans="1:10" ht="19.5" customHeight="1" x14ac:dyDescent="0.25">
      <c r="A46" s="301"/>
      <c r="B46" s="618" t="s">
        <v>366</v>
      </c>
      <c r="C46" s="307">
        <f t="shared" ref="C46:H46" si="8">C42+C43+C45</f>
        <v>23154052</v>
      </c>
      <c r="D46" s="307">
        <f t="shared" si="8"/>
        <v>829875</v>
      </c>
      <c r="E46" s="307">
        <f t="shared" si="8"/>
        <v>-219244.79999999999</v>
      </c>
      <c r="F46" s="307">
        <f t="shared" si="8"/>
        <v>23764682.199999999</v>
      </c>
      <c r="G46" s="307">
        <f t="shared" si="8"/>
        <v>8271164.7999999998</v>
      </c>
      <c r="H46" s="307">
        <f t="shared" si="8"/>
        <v>8640692</v>
      </c>
    </row>
    <row r="47" spans="1:10" s="20" customFormat="1" ht="50.25" customHeight="1" x14ac:dyDescent="0.25">
      <c r="A47" s="924" t="s">
        <v>840</v>
      </c>
      <c r="B47" s="925"/>
      <c r="C47" s="925"/>
      <c r="D47" s="925"/>
      <c r="E47" s="925"/>
      <c r="F47" s="925"/>
      <c r="G47" s="925"/>
      <c r="H47" s="925"/>
      <c r="I47" s="925"/>
      <c r="J47" s="925"/>
    </row>
    <row r="49" spans="1:8" ht="32.25" customHeight="1" x14ac:dyDescent="0.2">
      <c r="A49" s="45" t="s">
        <v>370</v>
      </c>
      <c r="B49" s="923" t="s">
        <v>371</v>
      </c>
      <c r="C49" s="923"/>
      <c r="D49" s="923"/>
      <c r="E49" s="923"/>
      <c r="F49" s="923"/>
      <c r="G49" s="923"/>
      <c r="H49" s="923"/>
    </row>
    <row r="50" spans="1:8" ht="31.5" customHeight="1" x14ac:dyDescent="0.2">
      <c r="B50" s="923" t="s">
        <v>369</v>
      </c>
      <c r="C50" s="923"/>
      <c r="D50" s="923"/>
      <c r="E50" s="923"/>
      <c r="F50" s="923"/>
      <c r="G50" s="923"/>
      <c r="H50" s="923"/>
    </row>
  </sheetData>
  <sheetProtection algorithmName="SHA-512" hashValue="NRTIf/pWWXr3nPZuhzeuHckbAuTTzJ78Z5j4cgdVPIpDNQCqiEtFmKK1rX3gX9MrM/I+TpxF27cQCzxexei6TA==" saltValue="XLLcWhYRSD1tsEh0ODssSQ==" spinCount="100000" sheet="1" formatColumns="0" formatRows="0"/>
  <mergeCells count="14">
    <mergeCell ref="A24:H24"/>
    <mergeCell ref="B50:H50"/>
    <mergeCell ref="A26:F26"/>
    <mergeCell ref="G26:H26"/>
    <mergeCell ref="A25:H25"/>
    <mergeCell ref="A27:A28"/>
    <mergeCell ref="B27:B28"/>
    <mergeCell ref="B49:H49"/>
    <mergeCell ref="A47:J47"/>
    <mergeCell ref="A4:A5"/>
    <mergeCell ref="H4:J4"/>
    <mergeCell ref="A1:J1"/>
    <mergeCell ref="A2:J2"/>
    <mergeCell ref="A3:F3"/>
  </mergeCells>
  <printOptions horizontalCentered="1"/>
  <pageMargins left="0.70866141732283472" right="0.23622047244094491" top="0.27559055118110237" bottom="0.17" header="0.23622047244094491" footer="0.17"/>
  <pageSetup paperSize="9" scale="57" firstPageNumber="6" orientation="landscape" blackAndWhite="1" useFirstPageNumber="1"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51"/>
  <sheetViews>
    <sheetView view="pageBreakPreview" topLeftCell="A19" zoomScaleNormal="100" zoomScaleSheetLayoutView="100" workbookViewId="0">
      <selection activeCell="C40" sqref="C40"/>
    </sheetView>
  </sheetViews>
  <sheetFormatPr defaultRowHeight="11.25" x14ac:dyDescent="0.2"/>
  <cols>
    <col min="1" max="1" width="5.28515625" style="12" customWidth="1"/>
    <col min="2" max="2" width="29.42578125" style="5" customWidth="1"/>
    <col min="3" max="3" width="14.140625" style="5" customWidth="1"/>
    <col min="4" max="4" width="13.85546875" style="5" customWidth="1"/>
    <col min="5" max="5" width="15.140625" style="5" customWidth="1"/>
    <col min="6" max="6" width="16.140625" style="5" customWidth="1"/>
    <col min="7" max="7" width="15.28515625" style="5" customWidth="1"/>
    <col min="8" max="8" width="16.28515625" style="5" customWidth="1"/>
    <col min="9" max="9" width="13.7109375" style="5" customWidth="1"/>
    <col min="10" max="10" width="15.28515625" style="5" customWidth="1"/>
    <col min="11" max="11" width="11" style="5" customWidth="1"/>
    <col min="12" max="12" width="14.5703125" style="5" customWidth="1"/>
    <col min="13" max="13" width="11.28515625" style="5" customWidth="1"/>
    <col min="14" max="14" width="10.42578125" style="5" customWidth="1"/>
    <col min="15" max="15" width="17.7109375" style="5" customWidth="1"/>
    <col min="16" max="16384" width="9.140625" style="5"/>
  </cols>
  <sheetData>
    <row r="1" spans="1:15" ht="15" customHeight="1" x14ac:dyDescent="0.2">
      <c r="A1" s="926" t="str">
        <f>COVER!A1</f>
        <v>Kendriya Vidyalaya  GANGTOK</v>
      </c>
      <c r="B1" s="926"/>
      <c r="C1" s="926"/>
      <c r="D1" s="926"/>
      <c r="E1" s="926"/>
      <c r="F1" s="926"/>
      <c r="G1" s="926"/>
      <c r="H1" s="926"/>
      <c r="I1" s="926"/>
      <c r="J1" s="926"/>
    </row>
    <row r="2" spans="1:15" ht="14.25" customHeight="1" x14ac:dyDescent="0.2">
      <c r="A2" s="931" t="s">
        <v>685</v>
      </c>
      <c r="B2" s="931"/>
      <c r="C2" s="931"/>
      <c r="D2" s="931"/>
      <c r="E2" s="931"/>
      <c r="F2" s="931"/>
      <c r="G2" s="931"/>
      <c r="H2" s="931"/>
      <c r="I2" s="931"/>
      <c r="J2" s="931"/>
    </row>
    <row r="3" spans="1:15" ht="11.25" customHeight="1" x14ac:dyDescent="0.2">
      <c r="A3" s="931" t="s">
        <v>125</v>
      </c>
      <c r="B3" s="931"/>
      <c r="C3" s="931"/>
      <c r="D3" s="931"/>
      <c r="E3" s="931"/>
      <c r="F3" s="931"/>
      <c r="G3" s="932"/>
      <c r="H3" s="932"/>
      <c r="I3" s="932"/>
      <c r="J3" s="932"/>
    </row>
    <row r="4" spans="1:15" ht="41.25" customHeight="1" x14ac:dyDescent="0.2">
      <c r="A4" s="904" t="s">
        <v>152</v>
      </c>
      <c r="B4" s="600" t="s">
        <v>367</v>
      </c>
      <c r="C4" s="339" t="s">
        <v>126</v>
      </c>
      <c r="D4" s="339" t="s">
        <v>488</v>
      </c>
      <c r="E4" s="339" t="s">
        <v>786</v>
      </c>
      <c r="F4" s="339" t="s">
        <v>368</v>
      </c>
      <c r="G4" s="39"/>
      <c r="H4" s="930" t="s">
        <v>545</v>
      </c>
      <c r="I4" s="930"/>
      <c r="J4" s="930"/>
    </row>
    <row r="5" spans="1:15" ht="56.25" x14ac:dyDescent="0.2">
      <c r="A5" s="904"/>
      <c r="B5" s="600"/>
      <c r="C5" s="339">
        <v>1</v>
      </c>
      <c r="D5" s="339">
        <v>2</v>
      </c>
      <c r="E5" s="339">
        <v>3</v>
      </c>
      <c r="F5" s="339" t="s">
        <v>285</v>
      </c>
      <c r="G5" s="339"/>
      <c r="H5" s="428" t="s">
        <v>544</v>
      </c>
      <c r="I5" s="428" t="s">
        <v>692</v>
      </c>
      <c r="J5" s="428" t="s">
        <v>693</v>
      </c>
      <c r="K5" s="38" t="s">
        <v>847</v>
      </c>
      <c r="L5" s="38" t="s">
        <v>881</v>
      </c>
      <c r="M5" s="38" t="s">
        <v>848</v>
      </c>
      <c r="N5" s="38" t="s">
        <v>849</v>
      </c>
      <c r="O5" s="39"/>
    </row>
    <row r="6" spans="1:15" ht="12" customHeight="1" x14ac:dyDescent="0.2">
      <c r="A6" s="352" t="s">
        <v>463</v>
      </c>
      <c r="B6" s="623" t="s">
        <v>89</v>
      </c>
      <c r="C6" s="353"/>
      <c r="D6" s="353"/>
      <c r="E6" s="353"/>
      <c r="F6" s="353"/>
      <c r="G6" s="429"/>
      <c r="K6" s="39"/>
      <c r="L6" s="39"/>
      <c r="M6" s="39"/>
      <c r="N6" s="39"/>
      <c r="O6" s="39"/>
    </row>
    <row r="7" spans="1:15" ht="12" customHeight="1" x14ac:dyDescent="0.25">
      <c r="A7" s="289">
        <v>1</v>
      </c>
      <c r="B7" s="293" t="s">
        <v>90</v>
      </c>
      <c r="C7" s="345"/>
      <c r="D7" s="343">
        <f>'P-SF-Pro'!H110</f>
        <v>0</v>
      </c>
      <c r="E7" s="345"/>
      <c r="F7" s="343">
        <f>C7+D7+E7</f>
        <v>0</v>
      </c>
      <c r="G7" s="291"/>
      <c r="H7" s="141"/>
      <c r="I7" s="141"/>
      <c r="J7" s="143">
        <f>H7-I7</f>
        <v>0</v>
      </c>
      <c r="K7" s="39">
        <f>J7</f>
        <v>0</v>
      </c>
      <c r="L7" s="39">
        <v>0</v>
      </c>
      <c r="M7" s="39">
        <f>IF(L7&gt;K7,L7-K7,0)</f>
        <v>0</v>
      </c>
      <c r="N7" s="39">
        <f>IF(L7&lt;K7,K7-L7,0)</f>
        <v>0</v>
      </c>
      <c r="O7" s="39" t="s">
        <v>90</v>
      </c>
    </row>
    <row r="8" spans="1:15" ht="12" customHeight="1" x14ac:dyDescent="0.25">
      <c r="A8" s="289">
        <v>2</v>
      </c>
      <c r="B8" s="293" t="s">
        <v>91</v>
      </c>
      <c r="C8" s="345"/>
      <c r="D8" s="343">
        <f>'P-SF-Pro'!H111</f>
        <v>0</v>
      </c>
      <c r="E8" s="345">
        <f>-E20</f>
        <v>0</v>
      </c>
      <c r="F8" s="343">
        <f t="shared" ref="F8:F18" si="0">C8+D8+E8</f>
        <v>0</v>
      </c>
      <c r="G8" s="291"/>
      <c r="H8" s="141"/>
      <c r="I8" s="141"/>
      <c r="J8" s="143">
        <f t="shared" ref="J8:J18" si="1">H8-I8</f>
        <v>0</v>
      </c>
      <c r="K8" s="39">
        <f t="shared" ref="K8:K22" si="2">J8</f>
        <v>0</v>
      </c>
      <c r="L8" s="39">
        <v>0</v>
      </c>
      <c r="M8" s="39">
        <f t="shared" ref="M8:M22" si="3">IF(L8&gt;K8,L8-K8,0)</f>
        <v>0</v>
      </c>
      <c r="N8" s="39">
        <f t="shared" ref="N8:N22" si="4">IF(L8&lt;K8,K8-L8,0)</f>
        <v>0</v>
      </c>
      <c r="O8" s="39" t="s">
        <v>91</v>
      </c>
    </row>
    <row r="9" spans="1:15" ht="12" customHeight="1" x14ac:dyDescent="0.25">
      <c r="A9" s="289">
        <v>3</v>
      </c>
      <c r="B9" s="293" t="s">
        <v>92</v>
      </c>
      <c r="C9" s="345">
        <v>2129563</v>
      </c>
      <c r="D9" s="343">
        <f>'P-SF-Pro'!H112</f>
        <v>0</v>
      </c>
      <c r="E9" s="345">
        <f t="shared" ref="E9:E18" si="5">-H9</f>
        <v>0</v>
      </c>
      <c r="F9" s="343">
        <f t="shared" si="0"/>
        <v>2129563</v>
      </c>
      <c r="G9" s="291"/>
      <c r="H9" s="141"/>
      <c r="I9" s="141"/>
      <c r="J9" s="143">
        <f t="shared" si="1"/>
        <v>0</v>
      </c>
      <c r="K9" s="39">
        <f t="shared" si="2"/>
        <v>0</v>
      </c>
      <c r="L9" s="39">
        <v>0</v>
      </c>
      <c r="M9" s="39">
        <f t="shared" si="3"/>
        <v>0</v>
      </c>
      <c r="N9" s="39">
        <f t="shared" si="4"/>
        <v>0</v>
      </c>
      <c r="O9" s="39" t="s">
        <v>92</v>
      </c>
    </row>
    <row r="10" spans="1:15" ht="12" customHeight="1" x14ac:dyDescent="0.25">
      <c r="A10" s="289">
        <v>4</v>
      </c>
      <c r="B10" s="293" t="s">
        <v>93</v>
      </c>
      <c r="C10" s="345">
        <v>703740</v>
      </c>
      <c r="D10" s="343">
        <f>'P-SF-Pro'!H113</f>
        <v>0</v>
      </c>
      <c r="E10" s="345">
        <f t="shared" si="5"/>
        <v>0</v>
      </c>
      <c r="F10" s="343">
        <f t="shared" si="0"/>
        <v>703740</v>
      </c>
      <c r="G10" s="291"/>
      <c r="H10" s="141"/>
      <c r="I10" s="141"/>
      <c r="J10" s="143">
        <f t="shared" si="1"/>
        <v>0</v>
      </c>
      <c r="K10" s="39">
        <f t="shared" si="2"/>
        <v>0</v>
      </c>
      <c r="L10" s="39">
        <v>0</v>
      </c>
      <c r="M10" s="39">
        <f t="shared" si="3"/>
        <v>0</v>
      </c>
      <c r="N10" s="39">
        <f t="shared" si="4"/>
        <v>0</v>
      </c>
      <c r="O10" s="39" t="s">
        <v>93</v>
      </c>
    </row>
    <row r="11" spans="1:15" ht="12" customHeight="1" x14ac:dyDescent="0.25">
      <c r="A11" s="289">
        <v>5</v>
      </c>
      <c r="B11" s="293" t="s">
        <v>94</v>
      </c>
      <c r="C11" s="345">
        <v>15958</v>
      </c>
      <c r="D11" s="343">
        <f>'P-SF-Pro'!H114</f>
        <v>0</v>
      </c>
      <c r="E11" s="345">
        <f t="shared" si="5"/>
        <v>0</v>
      </c>
      <c r="F11" s="343">
        <f t="shared" si="0"/>
        <v>15958</v>
      </c>
      <c r="G11" s="291"/>
      <c r="H11" s="141"/>
      <c r="I11" s="141"/>
      <c r="J11" s="143">
        <f t="shared" si="1"/>
        <v>0</v>
      </c>
      <c r="K11" s="39">
        <f t="shared" si="2"/>
        <v>0</v>
      </c>
      <c r="L11" s="39">
        <v>0</v>
      </c>
      <c r="M11" s="39">
        <f t="shared" si="3"/>
        <v>0</v>
      </c>
      <c r="N11" s="39">
        <f t="shared" si="4"/>
        <v>0</v>
      </c>
      <c r="O11" s="39" t="s">
        <v>94</v>
      </c>
    </row>
    <row r="12" spans="1:15" ht="12" customHeight="1" x14ac:dyDescent="0.25">
      <c r="A12" s="289">
        <v>6</v>
      </c>
      <c r="B12" s="293" t="s">
        <v>95</v>
      </c>
      <c r="C12" s="345">
        <v>0</v>
      </c>
      <c r="D12" s="343">
        <f>'P-SF-Pro'!H115</f>
        <v>0</v>
      </c>
      <c r="E12" s="345">
        <f t="shared" si="5"/>
        <v>0</v>
      </c>
      <c r="F12" s="343">
        <f t="shared" si="0"/>
        <v>0</v>
      </c>
      <c r="G12" s="291"/>
      <c r="H12" s="141"/>
      <c r="I12" s="141"/>
      <c r="J12" s="143">
        <f t="shared" si="1"/>
        <v>0</v>
      </c>
      <c r="K12" s="39">
        <f t="shared" si="2"/>
        <v>0</v>
      </c>
      <c r="L12" s="39">
        <v>0</v>
      </c>
      <c r="M12" s="39">
        <f t="shared" si="3"/>
        <v>0</v>
      </c>
      <c r="N12" s="39">
        <f t="shared" si="4"/>
        <v>0</v>
      </c>
      <c r="O12" s="39" t="s">
        <v>95</v>
      </c>
    </row>
    <row r="13" spans="1:15" ht="12" customHeight="1" x14ac:dyDescent="0.25">
      <c r="A13" s="289">
        <v>7</v>
      </c>
      <c r="B13" s="293" t="s">
        <v>96</v>
      </c>
      <c r="C13" s="345">
        <v>0</v>
      </c>
      <c r="D13" s="343">
        <f>'P-SF-Pro'!H116</f>
        <v>0</v>
      </c>
      <c r="E13" s="345">
        <f t="shared" si="5"/>
        <v>0</v>
      </c>
      <c r="F13" s="343">
        <f t="shared" si="0"/>
        <v>0</v>
      </c>
      <c r="G13" s="291"/>
      <c r="H13" s="141"/>
      <c r="I13" s="141"/>
      <c r="J13" s="143">
        <f t="shared" si="1"/>
        <v>0</v>
      </c>
      <c r="K13" s="39">
        <f t="shared" si="2"/>
        <v>0</v>
      </c>
      <c r="L13" s="39">
        <v>0</v>
      </c>
      <c r="M13" s="39">
        <f t="shared" si="3"/>
        <v>0</v>
      </c>
      <c r="N13" s="39">
        <f t="shared" si="4"/>
        <v>0</v>
      </c>
      <c r="O13" s="39" t="s">
        <v>96</v>
      </c>
    </row>
    <row r="14" spans="1:15" ht="12" customHeight="1" x14ac:dyDescent="0.25">
      <c r="A14" s="289">
        <v>8</v>
      </c>
      <c r="B14" s="293" t="s">
        <v>97</v>
      </c>
      <c r="C14" s="345">
        <v>0</v>
      </c>
      <c r="D14" s="343">
        <f>'P-SF-Pro'!H118</f>
        <v>0</v>
      </c>
      <c r="E14" s="345">
        <f t="shared" si="5"/>
        <v>0</v>
      </c>
      <c r="F14" s="343">
        <f t="shared" si="0"/>
        <v>0</v>
      </c>
      <c r="G14" s="291"/>
      <c r="H14" s="141"/>
      <c r="I14" s="141"/>
      <c r="J14" s="143">
        <f t="shared" si="1"/>
        <v>0</v>
      </c>
      <c r="K14" s="39">
        <f t="shared" si="2"/>
        <v>0</v>
      </c>
      <c r="L14" s="39">
        <v>0</v>
      </c>
      <c r="M14" s="39">
        <f t="shared" si="3"/>
        <v>0</v>
      </c>
      <c r="N14" s="39">
        <f t="shared" si="4"/>
        <v>0</v>
      </c>
      <c r="O14" s="39" t="s">
        <v>97</v>
      </c>
    </row>
    <row r="15" spans="1:15" ht="12" customHeight="1" x14ac:dyDescent="0.25">
      <c r="A15" s="289">
        <v>9</v>
      </c>
      <c r="B15" s="293" t="s">
        <v>87</v>
      </c>
      <c r="C15" s="345">
        <v>6765</v>
      </c>
      <c r="D15" s="343">
        <f>'P-SF-Pro'!H119</f>
        <v>0</v>
      </c>
      <c r="E15" s="345">
        <f t="shared" si="5"/>
        <v>0</v>
      </c>
      <c r="F15" s="343">
        <f t="shared" si="0"/>
        <v>6765</v>
      </c>
      <c r="G15" s="291"/>
      <c r="H15" s="141"/>
      <c r="I15" s="141"/>
      <c r="J15" s="143">
        <f t="shared" si="1"/>
        <v>0</v>
      </c>
      <c r="K15" s="39">
        <f t="shared" si="2"/>
        <v>0</v>
      </c>
      <c r="L15" s="39">
        <v>0</v>
      </c>
      <c r="M15" s="39">
        <f t="shared" si="3"/>
        <v>0</v>
      </c>
      <c r="N15" s="39">
        <f t="shared" si="4"/>
        <v>0</v>
      </c>
      <c r="O15" s="39" t="s">
        <v>87</v>
      </c>
    </row>
    <row r="16" spans="1:15" ht="12" customHeight="1" x14ac:dyDescent="0.25">
      <c r="A16" s="289">
        <v>10</v>
      </c>
      <c r="B16" s="293" t="s">
        <v>88</v>
      </c>
      <c r="C16" s="345">
        <v>13200</v>
      </c>
      <c r="D16" s="343">
        <f>'P-SF-Pro'!H120</f>
        <v>0</v>
      </c>
      <c r="E16" s="345">
        <f t="shared" si="5"/>
        <v>0</v>
      </c>
      <c r="F16" s="343">
        <f t="shared" si="0"/>
        <v>13200</v>
      </c>
      <c r="G16" s="291"/>
      <c r="H16" s="141"/>
      <c r="I16" s="141"/>
      <c r="J16" s="143">
        <f t="shared" si="1"/>
        <v>0</v>
      </c>
      <c r="K16" s="39">
        <f t="shared" si="2"/>
        <v>0</v>
      </c>
      <c r="L16" s="39">
        <v>0</v>
      </c>
      <c r="M16" s="39">
        <f t="shared" si="3"/>
        <v>0</v>
      </c>
      <c r="N16" s="39">
        <f t="shared" si="4"/>
        <v>0</v>
      </c>
      <c r="O16" s="39" t="s">
        <v>88</v>
      </c>
    </row>
    <row r="17" spans="1:15" ht="12" customHeight="1" x14ac:dyDescent="0.25">
      <c r="A17" s="289">
        <v>11</v>
      </c>
      <c r="B17" s="293" t="s">
        <v>98</v>
      </c>
      <c r="C17" s="345">
        <v>0</v>
      </c>
      <c r="D17" s="343">
        <f>'P-SF-Pro'!H121</f>
        <v>0</v>
      </c>
      <c r="E17" s="345">
        <f t="shared" si="5"/>
        <v>0</v>
      </c>
      <c r="F17" s="343">
        <f t="shared" si="0"/>
        <v>0</v>
      </c>
      <c r="G17" s="291"/>
      <c r="H17" s="141"/>
      <c r="I17" s="141"/>
      <c r="J17" s="143">
        <f t="shared" si="1"/>
        <v>0</v>
      </c>
      <c r="K17" s="39">
        <f t="shared" si="2"/>
        <v>0</v>
      </c>
      <c r="L17" s="39">
        <v>0</v>
      </c>
      <c r="M17" s="39">
        <f t="shared" si="3"/>
        <v>0</v>
      </c>
      <c r="N17" s="39">
        <f t="shared" si="4"/>
        <v>0</v>
      </c>
      <c r="O17" s="39" t="s">
        <v>98</v>
      </c>
    </row>
    <row r="18" spans="1:15" ht="12" customHeight="1" x14ac:dyDescent="0.25">
      <c r="A18" s="289">
        <v>12</v>
      </c>
      <c r="B18" s="293" t="s">
        <v>99</v>
      </c>
      <c r="C18" s="345">
        <v>2145258</v>
      </c>
      <c r="D18" s="343">
        <f>'P-SF-Pro'!H122</f>
        <v>0</v>
      </c>
      <c r="E18" s="345">
        <f t="shared" si="5"/>
        <v>0</v>
      </c>
      <c r="F18" s="343">
        <f t="shared" si="0"/>
        <v>2145258</v>
      </c>
      <c r="G18" s="291"/>
      <c r="H18" s="141"/>
      <c r="I18" s="141"/>
      <c r="J18" s="143">
        <f t="shared" si="1"/>
        <v>0</v>
      </c>
      <c r="K18" s="39">
        <f t="shared" si="2"/>
        <v>0</v>
      </c>
      <c r="L18" s="39">
        <v>0</v>
      </c>
      <c r="M18" s="39">
        <f t="shared" si="3"/>
        <v>0</v>
      </c>
      <c r="N18" s="39">
        <f t="shared" si="4"/>
        <v>0</v>
      </c>
      <c r="O18" s="39" t="s">
        <v>99</v>
      </c>
    </row>
    <row r="19" spans="1:15" ht="12" customHeight="1" x14ac:dyDescent="0.25">
      <c r="A19" s="325"/>
      <c r="B19" s="326" t="s">
        <v>364</v>
      </c>
      <c r="C19" s="343">
        <f>SUM(C7:C18)</f>
        <v>5014484</v>
      </c>
      <c r="D19" s="343">
        <f>SUM(D7:D18)</f>
        <v>0</v>
      </c>
      <c r="E19" s="343">
        <f>SUM(E7:E18)</f>
        <v>0</v>
      </c>
      <c r="F19" s="343">
        <f>SUM(F7:F18)</f>
        <v>5014484</v>
      </c>
      <c r="G19" s="291"/>
      <c r="H19" s="141"/>
      <c r="I19" s="141"/>
      <c r="J19" s="143"/>
      <c r="K19" s="39"/>
      <c r="L19" s="39"/>
      <c r="M19" s="39"/>
      <c r="N19" s="39"/>
      <c r="O19" s="39"/>
    </row>
    <row r="20" spans="1:15" ht="12" customHeight="1" x14ac:dyDescent="0.25">
      <c r="A20" s="315" t="s">
        <v>12</v>
      </c>
      <c r="B20" s="293" t="s">
        <v>475</v>
      </c>
      <c r="C20" s="345">
        <v>3190455</v>
      </c>
      <c r="D20" s="343">
        <f>-'S8-SF'!E21</f>
        <v>0</v>
      </c>
      <c r="E20" s="345"/>
      <c r="F20" s="343">
        <f>C20+D20+E20</f>
        <v>3190455</v>
      </c>
      <c r="G20" s="291"/>
      <c r="H20" s="141"/>
      <c r="I20" s="141"/>
      <c r="J20" s="143"/>
      <c r="K20" s="39"/>
      <c r="L20" s="39"/>
      <c r="M20" s="39"/>
      <c r="N20" s="39"/>
      <c r="O20" s="39"/>
    </row>
    <row r="21" spans="1:15" ht="12" customHeight="1" x14ac:dyDescent="0.25">
      <c r="A21" s="346"/>
      <c r="B21" s="554" t="s">
        <v>365</v>
      </c>
      <c r="C21" s="344"/>
      <c r="D21" s="344"/>
      <c r="E21" s="344"/>
      <c r="F21" s="344"/>
      <c r="G21" s="291"/>
      <c r="H21" s="141"/>
      <c r="I21" s="141"/>
      <c r="J21" s="143"/>
      <c r="K21" s="39"/>
      <c r="L21" s="39"/>
      <c r="M21" s="39"/>
      <c r="N21" s="39"/>
      <c r="O21" s="39"/>
    </row>
    <row r="22" spans="1:15" ht="12" customHeight="1" x14ac:dyDescent="0.25">
      <c r="A22" s="315" t="s">
        <v>16</v>
      </c>
      <c r="B22" s="288" t="s">
        <v>409</v>
      </c>
      <c r="C22" s="345"/>
      <c r="D22" s="332">
        <f>'P-SF-Pro'!H117</f>
        <v>0</v>
      </c>
      <c r="E22" s="332"/>
      <c r="F22" s="343">
        <f>C22+D22+E22</f>
        <v>0</v>
      </c>
      <c r="G22" s="291"/>
      <c r="H22" s="141"/>
      <c r="I22" s="141"/>
      <c r="J22" s="143">
        <f>H22-I22</f>
        <v>0</v>
      </c>
      <c r="K22" s="39">
        <f t="shared" si="2"/>
        <v>0</v>
      </c>
      <c r="L22" s="39">
        <v>0</v>
      </c>
      <c r="M22" s="39">
        <f t="shared" si="3"/>
        <v>0</v>
      </c>
      <c r="N22" s="39">
        <f t="shared" si="4"/>
        <v>0</v>
      </c>
      <c r="O22" s="39" t="s">
        <v>409</v>
      </c>
    </row>
    <row r="23" spans="1:15" ht="12" customHeight="1" x14ac:dyDescent="0.2">
      <c r="A23" s="289"/>
      <c r="B23" s="326" t="s">
        <v>366</v>
      </c>
      <c r="C23" s="343">
        <f>C19+C20+C22</f>
        <v>8204939</v>
      </c>
      <c r="D23" s="343">
        <f>D19+D20+D22</f>
        <v>0</v>
      </c>
      <c r="E23" s="343">
        <f>E19+E20+E22</f>
        <v>0</v>
      </c>
      <c r="F23" s="343">
        <f>F19+F20+F22</f>
        <v>8204939</v>
      </c>
      <c r="G23" s="291"/>
      <c r="H23" s="138">
        <f>SUM(H7:H22)</f>
        <v>0</v>
      </c>
      <c r="I23" s="138">
        <f>SUM(I7:I22)</f>
        <v>0</v>
      </c>
      <c r="J23" s="138">
        <f>SUM(J7:J22)</f>
        <v>0</v>
      </c>
      <c r="K23" s="39">
        <f>SUM(K7:K22)</f>
        <v>0</v>
      </c>
      <c r="L23" s="39">
        <f t="shared" ref="L23:N23" si="6">SUM(L7:L22)</f>
        <v>0</v>
      </c>
      <c r="M23" s="39">
        <f t="shared" si="6"/>
        <v>0</v>
      </c>
      <c r="N23" s="39">
        <f t="shared" si="6"/>
        <v>0</v>
      </c>
      <c r="O23" s="39"/>
    </row>
    <row r="24" spans="1:15" ht="12.75" customHeight="1" x14ac:dyDescent="0.2">
      <c r="A24" s="928" t="s">
        <v>203</v>
      </c>
      <c r="B24" s="928"/>
      <c r="C24" s="928"/>
      <c r="D24" s="928"/>
      <c r="E24" s="928"/>
      <c r="F24" s="928"/>
      <c r="G24" s="928" t="s">
        <v>128</v>
      </c>
      <c r="H24" s="929"/>
      <c r="L24" s="39" t="s">
        <v>850</v>
      </c>
      <c r="M24" s="39">
        <f>J23</f>
        <v>0</v>
      </c>
    </row>
    <row r="25" spans="1:15" ht="35.25" customHeight="1" x14ac:dyDescent="0.2">
      <c r="A25" s="904" t="s">
        <v>152</v>
      </c>
      <c r="B25" s="904" t="s">
        <v>202</v>
      </c>
      <c r="C25" s="338" t="s">
        <v>129</v>
      </c>
      <c r="D25" s="338" t="s">
        <v>488</v>
      </c>
      <c r="E25" s="338" t="s">
        <v>127</v>
      </c>
      <c r="F25" s="338" t="s">
        <v>130</v>
      </c>
      <c r="G25" s="338" t="s">
        <v>131</v>
      </c>
      <c r="H25" s="338" t="s">
        <v>132</v>
      </c>
      <c r="L25" s="39" t="s">
        <v>851</v>
      </c>
      <c r="M25" s="39">
        <f>N23</f>
        <v>0</v>
      </c>
    </row>
    <row r="26" spans="1:15" ht="12" x14ac:dyDescent="0.2">
      <c r="A26" s="904"/>
      <c r="B26" s="904"/>
      <c r="C26" s="339">
        <v>5</v>
      </c>
      <c r="D26" s="339">
        <v>6</v>
      </c>
      <c r="E26" s="339">
        <v>7</v>
      </c>
      <c r="F26" s="339" t="s">
        <v>240</v>
      </c>
      <c r="G26" s="339" t="s">
        <v>241</v>
      </c>
      <c r="H26" s="339" t="s">
        <v>242</v>
      </c>
      <c r="L26" s="39" t="s">
        <v>852</v>
      </c>
      <c r="M26" s="39">
        <f>M24-M25</f>
        <v>0</v>
      </c>
    </row>
    <row r="27" spans="1:15" ht="12" customHeight="1" x14ac:dyDescent="0.2">
      <c r="A27" s="352" t="s">
        <v>463</v>
      </c>
      <c r="B27" s="354" t="s">
        <v>89</v>
      </c>
      <c r="C27" s="353"/>
      <c r="D27" s="353"/>
      <c r="E27" s="353"/>
      <c r="F27" s="353"/>
      <c r="G27" s="353"/>
      <c r="H27" s="353"/>
      <c r="L27" s="39" t="s">
        <v>853</v>
      </c>
      <c r="M27" s="39">
        <f>M23</f>
        <v>0</v>
      </c>
    </row>
    <row r="28" spans="1:15" ht="12" customHeight="1" x14ac:dyDescent="0.2">
      <c r="A28" s="289">
        <v>1</v>
      </c>
      <c r="B28" s="293" t="s">
        <v>90</v>
      </c>
      <c r="C28" s="345"/>
      <c r="D28" s="341"/>
      <c r="E28" s="345"/>
      <c r="F28" s="341">
        <f>C28+D28+E28</f>
        <v>0</v>
      </c>
      <c r="G28" s="341">
        <f t="shared" ref="G28:G39" si="7">F7-F28</f>
        <v>0</v>
      </c>
      <c r="H28" s="341">
        <f t="shared" ref="H28:H39" si="8">C7-C28</f>
        <v>0</v>
      </c>
    </row>
    <row r="29" spans="1:15" ht="12" customHeight="1" x14ac:dyDescent="0.2">
      <c r="A29" s="289">
        <v>2</v>
      </c>
      <c r="B29" s="293" t="s">
        <v>91</v>
      </c>
      <c r="C29" s="345"/>
      <c r="D29" s="401">
        <f>IF((C29+(ROUND((H29+D8)*10%,0)))&lt;(C8+D8)*95%, ROUND((H29+D8)*10%,0), ROUND((C8+D8)*95%-C29,0))+E8*10%</f>
        <v>0</v>
      </c>
      <c r="E29" s="345"/>
      <c r="F29" s="341">
        <f t="shared" ref="F29:F39" si="9">C29+D29+E29</f>
        <v>0</v>
      </c>
      <c r="G29" s="341">
        <f t="shared" si="7"/>
        <v>0</v>
      </c>
      <c r="H29" s="341">
        <f t="shared" si="8"/>
        <v>0</v>
      </c>
    </row>
    <row r="30" spans="1:15" ht="12" customHeight="1" x14ac:dyDescent="0.2">
      <c r="A30" s="289">
        <v>3</v>
      </c>
      <c r="B30" s="293" t="s">
        <v>92</v>
      </c>
      <c r="C30" s="345">
        <v>2006671</v>
      </c>
      <c r="D30" s="401">
        <f>IF((C30+(ROUND((H30+D9)*10%,0)))&lt;(C9+D9)*95%, ROUND((H30+D9)*10%,0), ROUND((C9+D9)*95%-C30,0))</f>
        <v>12289</v>
      </c>
      <c r="E30" s="345">
        <f t="shared" ref="E30:E39" si="10">-I9</f>
        <v>0</v>
      </c>
      <c r="F30" s="341">
        <f t="shared" si="9"/>
        <v>2018960</v>
      </c>
      <c r="G30" s="341">
        <f t="shared" si="7"/>
        <v>110603</v>
      </c>
      <c r="H30" s="341">
        <f t="shared" si="8"/>
        <v>122892</v>
      </c>
    </row>
    <row r="31" spans="1:15" ht="12" customHeight="1" x14ac:dyDescent="0.2">
      <c r="A31" s="289">
        <v>4</v>
      </c>
      <c r="B31" s="293" t="s">
        <v>93</v>
      </c>
      <c r="C31" s="345">
        <v>517343</v>
      </c>
      <c r="D31" s="401">
        <f>IF((C31+(ROUND((H31+D10)*10%,0)))&lt;(C10+D10)*95%, ROUND((H31+D10)*10%,0), ROUND((C10+D10)*95%-C31,0))</f>
        <v>18640</v>
      </c>
      <c r="E31" s="345">
        <f t="shared" si="10"/>
        <v>0</v>
      </c>
      <c r="F31" s="341">
        <f t="shared" si="9"/>
        <v>535983</v>
      </c>
      <c r="G31" s="341">
        <f t="shared" si="7"/>
        <v>167757</v>
      </c>
      <c r="H31" s="341">
        <f t="shared" si="8"/>
        <v>186397</v>
      </c>
    </row>
    <row r="32" spans="1:15" ht="12" customHeight="1" x14ac:dyDescent="0.2">
      <c r="A32" s="289">
        <v>5</v>
      </c>
      <c r="B32" s="293" t="s">
        <v>94</v>
      </c>
      <c r="C32" s="345">
        <v>14239</v>
      </c>
      <c r="D32" s="401">
        <f>IF((C32+(ROUND((H32+D11)*15%,0)))&lt;(C11+D11)*95%, ROUND((H32+D11)*15%,0), ROUND((C11+D11)*95%-C32,0))</f>
        <v>258</v>
      </c>
      <c r="E32" s="345">
        <f t="shared" si="10"/>
        <v>0</v>
      </c>
      <c r="F32" s="341">
        <f t="shared" si="9"/>
        <v>14497</v>
      </c>
      <c r="G32" s="341">
        <f t="shared" si="7"/>
        <v>1461</v>
      </c>
      <c r="H32" s="341">
        <f t="shared" si="8"/>
        <v>1719</v>
      </c>
    </row>
    <row r="33" spans="1:10" ht="12" customHeight="1" x14ac:dyDescent="0.2">
      <c r="A33" s="289">
        <v>6</v>
      </c>
      <c r="B33" s="293" t="s">
        <v>95</v>
      </c>
      <c r="C33" s="345">
        <v>0</v>
      </c>
      <c r="D33" s="401">
        <f>IF((C33+(ROUND((H33+D12)*15%,0)))&lt;(C12+D12)*95%, ROUND((H33+D12)*15%,0), ROUND((C12+D12)*95%-C33,0))</f>
        <v>0</v>
      </c>
      <c r="E33" s="345">
        <f t="shared" si="10"/>
        <v>0</v>
      </c>
      <c r="F33" s="341">
        <f t="shared" si="9"/>
        <v>0</v>
      </c>
      <c r="G33" s="341">
        <f t="shared" si="7"/>
        <v>0</v>
      </c>
      <c r="H33" s="341">
        <f t="shared" si="8"/>
        <v>0</v>
      </c>
    </row>
    <row r="34" spans="1:10" ht="12" customHeight="1" x14ac:dyDescent="0.2">
      <c r="A34" s="289">
        <v>7</v>
      </c>
      <c r="B34" s="293" t="s">
        <v>96</v>
      </c>
      <c r="C34" s="345">
        <v>0</v>
      </c>
      <c r="D34" s="401">
        <f>IF((C34+(ROUND((H34+D13)*20%,0)))&lt;(C13+D13)*95%, ROUND((H34+D13)*20%,0), ROUND((C13+D13)*95%-C34,0))</f>
        <v>0</v>
      </c>
      <c r="E34" s="345">
        <f t="shared" si="10"/>
        <v>0</v>
      </c>
      <c r="F34" s="341">
        <f t="shared" si="9"/>
        <v>0</v>
      </c>
      <c r="G34" s="341">
        <f t="shared" si="7"/>
        <v>0</v>
      </c>
      <c r="H34" s="341">
        <f t="shared" si="8"/>
        <v>0</v>
      </c>
    </row>
    <row r="35" spans="1:10" ht="12" customHeight="1" x14ac:dyDescent="0.2">
      <c r="A35" s="289">
        <v>8</v>
      </c>
      <c r="B35" s="293" t="s">
        <v>97</v>
      </c>
      <c r="C35" s="345">
        <v>0</v>
      </c>
      <c r="D35" s="401">
        <f>IF((C35+(ROUND((H35+D14)*10%,0)))&lt;(C14+D14)*95%, ROUND((H35+D14)*10%,0), ROUND((C14+D14)*95%-C35,0))</f>
        <v>0</v>
      </c>
      <c r="E35" s="345">
        <f t="shared" si="10"/>
        <v>0</v>
      </c>
      <c r="F35" s="341">
        <f t="shared" si="9"/>
        <v>0</v>
      </c>
      <c r="G35" s="341">
        <f t="shared" si="7"/>
        <v>0</v>
      </c>
      <c r="H35" s="341">
        <f t="shared" si="8"/>
        <v>0</v>
      </c>
    </row>
    <row r="36" spans="1:10" ht="12" customHeight="1" x14ac:dyDescent="0.2">
      <c r="A36" s="289">
        <v>9</v>
      </c>
      <c r="B36" s="293" t="s">
        <v>87</v>
      </c>
      <c r="C36" s="345">
        <v>3521</v>
      </c>
      <c r="D36" s="401">
        <f>IF((C36+(ROUND((H36+D15)*10%,0)))&lt;(C15+D15)*95%, ROUND((H36+D15)*10%,0), ROUND((C15+D15)*95%-C36,0))</f>
        <v>324</v>
      </c>
      <c r="E36" s="345">
        <f t="shared" si="10"/>
        <v>0</v>
      </c>
      <c r="F36" s="341">
        <f t="shared" si="9"/>
        <v>3845</v>
      </c>
      <c r="G36" s="341">
        <f t="shared" si="7"/>
        <v>2920</v>
      </c>
      <c r="H36" s="341">
        <f t="shared" si="8"/>
        <v>3244</v>
      </c>
    </row>
    <row r="37" spans="1:10" ht="12" customHeight="1" x14ac:dyDescent="0.2">
      <c r="A37" s="289">
        <v>10</v>
      </c>
      <c r="B37" s="293" t="s">
        <v>88</v>
      </c>
      <c r="C37" s="345">
        <v>6474</v>
      </c>
      <c r="D37" s="401">
        <f>IF((C37+(ROUND((H37+D16)*10%,0)))&lt;(C16+D16)*95%, ROUND((H37+D16)*10%,0), ROUND((C16+D16)*95%-C37,0))</f>
        <v>673</v>
      </c>
      <c r="E37" s="345">
        <f t="shared" si="10"/>
        <v>0</v>
      </c>
      <c r="F37" s="341">
        <f t="shared" si="9"/>
        <v>7147</v>
      </c>
      <c r="G37" s="341">
        <f t="shared" si="7"/>
        <v>6053</v>
      </c>
      <c r="H37" s="341">
        <f t="shared" si="8"/>
        <v>6726</v>
      </c>
    </row>
    <row r="38" spans="1:10" ht="12" customHeight="1" x14ac:dyDescent="0.2">
      <c r="A38" s="289">
        <v>11</v>
      </c>
      <c r="B38" s="293" t="s">
        <v>98</v>
      </c>
      <c r="C38" s="345">
        <v>0</v>
      </c>
      <c r="D38" s="401">
        <f>IF((C38+(ROUND((H38+D17)*10%,0)))&lt;(C17+D17)*95%, ROUND((H38+D17)*10%,0), ROUND((C17+D17)*95%-C38,0))</f>
        <v>0</v>
      </c>
      <c r="E38" s="345">
        <f t="shared" si="10"/>
        <v>0</v>
      </c>
      <c r="F38" s="341">
        <f t="shared" si="9"/>
        <v>0</v>
      </c>
      <c r="G38" s="341">
        <f t="shared" si="7"/>
        <v>0</v>
      </c>
      <c r="H38" s="341">
        <f t="shared" si="8"/>
        <v>0</v>
      </c>
    </row>
    <row r="39" spans="1:10" ht="12" customHeight="1" x14ac:dyDescent="0.2">
      <c r="A39" s="289">
        <v>12</v>
      </c>
      <c r="B39" s="293" t="s">
        <v>99</v>
      </c>
      <c r="C39" s="345">
        <v>1641473</v>
      </c>
      <c r="D39" s="401">
        <f>IF((C39+(ROUND((H39+D18)*10%,0)))&lt;(C18+D18)*95%, ROUND((H39+D18)*10%,0), ROUND((C18+D18)*95%-C39,0))</f>
        <v>50379</v>
      </c>
      <c r="E39" s="345">
        <f t="shared" si="10"/>
        <v>0</v>
      </c>
      <c r="F39" s="341">
        <f t="shared" si="9"/>
        <v>1691852</v>
      </c>
      <c r="G39" s="341">
        <f t="shared" si="7"/>
        <v>453406</v>
      </c>
      <c r="H39" s="341">
        <f t="shared" si="8"/>
        <v>503785</v>
      </c>
    </row>
    <row r="40" spans="1:10" ht="12" customHeight="1" x14ac:dyDescent="0.2">
      <c r="A40" s="325"/>
      <c r="B40" s="326" t="s">
        <v>364</v>
      </c>
      <c r="C40" s="341">
        <f t="shared" ref="C40:H40" si="11">SUM(C28:C39)</f>
        <v>4189721</v>
      </c>
      <c r="D40" s="341">
        <f t="shared" si="11"/>
        <v>82563</v>
      </c>
      <c r="E40" s="341">
        <f t="shared" si="11"/>
        <v>0</v>
      </c>
      <c r="F40" s="341">
        <f t="shared" si="11"/>
        <v>4272284</v>
      </c>
      <c r="G40" s="341">
        <f t="shared" si="11"/>
        <v>742200</v>
      </c>
      <c r="H40" s="341">
        <f t="shared" si="11"/>
        <v>824763</v>
      </c>
    </row>
    <row r="41" spans="1:10" ht="12" customHeight="1" x14ac:dyDescent="0.2">
      <c r="A41" s="347" t="s">
        <v>12</v>
      </c>
      <c r="B41" s="348" t="s">
        <v>475</v>
      </c>
      <c r="C41" s="342"/>
      <c r="D41" s="342"/>
      <c r="E41" s="342"/>
      <c r="F41" s="342"/>
      <c r="G41" s="343">
        <f>F20</f>
        <v>3190455</v>
      </c>
      <c r="H41" s="343">
        <f>C20</f>
        <v>3190455</v>
      </c>
    </row>
    <row r="42" spans="1:10" ht="12" customHeight="1" x14ac:dyDescent="0.2">
      <c r="A42" s="349"/>
      <c r="B42" s="927" t="s">
        <v>365</v>
      </c>
      <c r="C42" s="927"/>
      <c r="D42" s="927"/>
      <c r="E42" s="344"/>
      <c r="F42" s="344"/>
      <c r="G42" s="344"/>
      <c r="H42" s="344"/>
    </row>
    <row r="43" spans="1:10" ht="12" customHeight="1" x14ac:dyDescent="0.2">
      <c r="A43" s="315" t="s">
        <v>16</v>
      </c>
      <c r="B43" s="350" t="s">
        <v>409</v>
      </c>
      <c r="C43" s="345"/>
      <c r="D43" s="401">
        <f>IF((C43+(ROUND((H43+D22)*20%,0)))&lt;(C22+D22)*95%, ROUND((H43+D22)*20%,0), ROUND((C22+D22)*95%-C43,0))</f>
        <v>0</v>
      </c>
      <c r="E43" s="345"/>
      <c r="F43" s="341">
        <f>C43+D43+E43</f>
        <v>0</v>
      </c>
      <c r="G43" s="341">
        <f>F22-F43</f>
        <v>0</v>
      </c>
      <c r="H43" s="341">
        <f>C22-C43</f>
        <v>0</v>
      </c>
    </row>
    <row r="44" spans="1:10" ht="12" customHeight="1" x14ac:dyDescent="0.2">
      <c r="A44" s="351"/>
      <c r="B44" s="355" t="s">
        <v>366</v>
      </c>
      <c r="C44" s="343">
        <f t="shared" ref="C44:H44" si="12">C40+C41+C43</f>
        <v>4189721</v>
      </c>
      <c r="D44" s="343">
        <f t="shared" si="12"/>
        <v>82563</v>
      </c>
      <c r="E44" s="343">
        <f t="shared" si="12"/>
        <v>0</v>
      </c>
      <c r="F44" s="343">
        <f t="shared" si="12"/>
        <v>4272284</v>
      </c>
      <c r="G44" s="343">
        <f t="shared" si="12"/>
        <v>3932655</v>
      </c>
      <c r="H44" s="343">
        <f t="shared" si="12"/>
        <v>4015218</v>
      </c>
    </row>
    <row r="45" spans="1:10" s="20" customFormat="1" ht="41.25" customHeight="1" x14ac:dyDescent="0.25">
      <c r="A45" s="924" t="s">
        <v>840</v>
      </c>
      <c r="B45" s="925"/>
      <c r="C45" s="925"/>
      <c r="D45" s="925"/>
      <c r="E45" s="925"/>
      <c r="F45" s="925"/>
      <c r="G45" s="925"/>
      <c r="H45" s="925"/>
      <c r="I45" s="925"/>
      <c r="J45" s="925"/>
    </row>
    <row r="51" spans="1:2" ht="15" x14ac:dyDescent="0.25">
      <c r="A51" s="5"/>
      <c r="B51" s="51"/>
    </row>
  </sheetData>
  <sheetProtection formatColumns="0" formatRows="0"/>
  <mergeCells count="12">
    <mergeCell ref="A1:J1"/>
    <mergeCell ref="A45:J45"/>
    <mergeCell ref="A4:A5"/>
    <mergeCell ref="B42:D42"/>
    <mergeCell ref="G24:H24"/>
    <mergeCell ref="H4:J4"/>
    <mergeCell ref="A24:F24"/>
    <mergeCell ref="A25:A26"/>
    <mergeCell ref="B25:B26"/>
    <mergeCell ref="A2:J2"/>
    <mergeCell ref="A3:F3"/>
    <mergeCell ref="G3:J3"/>
  </mergeCells>
  <printOptions horizontalCentered="1"/>
  <pageMargins left="0.70866141732283472" right="0.23622047244094491" top="0.23622047244094491" bottom="0.23622047244094491" header="0.19685039370078741" footer="0.15748031496062992"/>
  <pageSetup paperSize="9" scale="86" firstPageNumber="6" orientation="landscape" blackAndWhite="1" useFirstPageNumber="1"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51"/>
  <sheetViews>
    <sheetView view="pageBreakPreview" topLeftCell="A13" zoomScaleNormal="100" zoomScaleSheetLayoutView="100" workbookViewId="0">
      <selection activeCell="I9" sqref="I9"/>
    </sheetView>
  </sheetViews>
  <sheetFormatPr defaultRowHeight="11.25" x14ac:dyDescent="0.2"/>
  <cols>
    <col min="1" max="1" width="5.28515625" style="12" customWidth="1"/>
    <col min="2" max="2" width="28.85546875" style="5" customWidth="1"/>
    <col min="3" max="3" width="14.140625" style="5" customWidth="1"/>
    <col min="4" max="4" width="13.140625" style="5" customWidth="1"/>
    <col min="5" max="5" width="13.42578125" style="5" customWidth="1"/>
    <col min="6" max="6" width="13.85546875" style="5" customWidth="1"/>
    <col min="7" max="7" width="13.7109375" style="5" customWidth="1"/>
    <col min="8" max="8" width="14.140625" style="5" customWidth="1"/>
    <col min="9" max="9" width="12.85546875" style="5" customWidth="1"/>
    <col min="10" max="10" width="13" style="5" customWidth="1"/>
    <col min="11" max="11" width="11" style="5" customWidth="1"/>
    <col min="12" max="12" width="13.42578125" style="5" customWidth="1"/>
    <col min="13" max="14" width="10.7109375" style="5" customWidth="1"/>
    <col min="15" max="15" width="25.140625" style="5" customWidth="1"/>
    <col min="16" max="16384" width="9.140625" style="5"/>
  </cols>
  <sheetData>
    <row r="1" spans="1:15" ht="12" x14ac:dyDescent="0.2">
      <c r="A1" s="926" t="str">
        <f>COVER!A1</f>
        <v>Kendriya Vidyalaya  GANGTOK</v>
      </c>
      <c r="B1" s="926"/>
      <c r="C1" s="926"/>
      <c r="D1" s="926"/>
      <c r="E1" s="926"/>
      <c r="F1" s="926"/>
      <c r="G1" s="926"/>
      <c r="H1" s="926"/>
      <c r="I1" s="926"/>
      <c r="J1" s="926"/>
    </row>
    <row r="2" spans="1:15" ht="14.25" customHeight="1" x14ac:dyDescent="0.2">
      <c r="A2" s="931" t="s">
        <v>694</v>
      </c>
      <c r="B2" s="931"/>
      <c r="C2" s="931"/>
      <c r="D2" s="931"/>
      <c r="E2" s="931"/>
      <c r="F2" s="931"/>
      <c r="G2" s="931"/>
      <c r="H2" s="931"/>
      <c r="I2" s="931"/>
      <c r="J2" s="931"/>
    </row>
    <row r="3" spans="1:15" ht="12" customHeight="1" x14ac:dyDescent="0.2">
      <c r="A3" s="931" t="s">
        <v>125</v>
      </c>
      <c r="B3" s="931"/>
      <c r="C3" s="931"/>
      <c r="D3" s="931"/>
      <c r="E3" s="931"/>
      <c r="F3" s="931"/>
      <c r="G3" s="931"/>
      <c r="H3" s="931"/>
      <c r="I3" s="931"/>
      <c r="J3" s="931"/>
    </row>
    <row r="4" spans="1:15" ht="36" x14ac:dyDescent="0.2">
      <c r="A4" s="904" t="s">
        <v>152</v>
      </c>
      <c r="B4" s="600" t="s">
        <v>367</v>
      </c>
      <c r="C4" s="338" t="s">
        <v>126</v>
      </c>
      <c r="D4" s="338" t="s">
        <v>488</v>
      </c>
      <c r="E4" s="338" t="s">
        <v>786</v>
      </c>
      <c r="F4" s="338" t="s">
        <v>368</v>
      </c>
      <c r="G4" s="338"/>
      <c r="H4" s="933" t="s">
        <v>543</v>
      </c>
      <c r="I4" s="934"/>
      <c r="J4" s="935"/>
    </row>
    <row r="5" spans="1:15" ht="59.25" customHeight="1" x14ac:dyDescent="0.2">
      <c r="A5" s="904"/>
      <c r="B5" s="600"/>
      <c r="C5" s="339">
        <v>1</v>
      </c>
      <c r="D5" s="339">
        <v>2</v>
      </c>
      <c r="E5" s="339">
        <v>3</v>
      </c>
      <c r="F5" s="339" t="s">
        <v>285</v>
      </c>
      <c r="G5" s="422" t="s">
        <v>708</v>
      </c>
      <c r="H5" s="428" t="s">
        <v>544</v>
      </c>
      <c r="I5" s="652" t="s">
        <v>692</v>
      </c>
      <c r="J5" s="428" t="s">
        <v>693</v>
      </c>
      <c r="K5" s="38" t="s">
        <v>847</v>
      </c>
      <c r="L5" s="38" t="s">
        <v>881</v>
      </c>
      <c r="M5" s="38" t="s">
        <v>848</v>
      </c>
      <c r="N5" s="38" t="s">
        <v>849</v>
      </c>
      <c r="O5" s="39"/>
    </row>
    <row r="6" spans="1:15" ht="12" customHeight="1" x14ac:dyDescent="0.2">
      <c r="A6" s="352" t="s">
        <v>463</v>
      </c>
      <c r="B6" s="623" t="s">
        <v>89</v>
      </c>
      <c r="C6" s="353"/>
      <c r="D6" s="353"/>
      <c r="E6" s="353"/>
      <c r="F6" s="353"/>
      <c r="G6" s="39"/>
      <c r="H6" s="39"/>
      <c r="J6" s="39"/>
      <c r="K6" s="39"/>
      <c r="L6" s="39"/>
      <c r="M6" s="39"/>
      <c r="N6" s="39"/>
      <c r="O6" s="39"/>
    </row>
    <row r="7" spans="1:15" ht="12" customHeight="1" x14ac:dyDescent="0.25">
      <c r="A7" s="289">
        <v>1</v>
      </c>
      <c r="B7" s="293" t="s">
        <v>90</v>
      </c>
      <c r="C7" s="345"/>
      <c r="D7" s="343">
        <f>'P-VVN-Pro'!H77</f>
        <v>0</v>
      </c>
      <c r="E7" s="345"/>
      <c r="F7" s="343">
        <f>C7+D7+E7</f>
        <v>0</v>
      </c>
      <c r="G7" s="39"/>
      <c r="H7" s="141"/>
      <c r="I7" s="655"/>
      <c r="J7" s="144">
        <f>H7-I7</f>
        <v>0</v>
      </c>
      <c r="K7" s="39">
        <f>J7</f>
        <v>0</v>
      </c>
      <c r="L7" s="39">
        <v>0</v>
      </c>
      <c r="M7" s="39">
        <f>IF(L7&gt;K7,L7-K7,0)</f>
        <v>0</v>
      </c>
      <c r="N7" s="39">
        <f>IF(L7&lt;K7,K7-L7,0)</f>
        <v>0</v>
      </c>
      <c r="O7" s="39" t="s">
        <v>90</v>
      </c>
    </row>
    <row r="8" spans="1:15" ht="12" customHeight="1" x14ac:dyDescent="0.25">
      <c r="A8" s="289">
        <v>2</v>
      </c>
      <c r="B8" s="293" t="s">
        <v>91</v>
      </c>
      <c r="C8" s="345"/>
      <c r="D8" s="343">
        <f>'P-VVN-Pro'!H78</f>
        <v>0</v>
      </c>
      <c r="E8" s="345">
        <f>-E20+G8</f>
        <v>0</v>
      </c>
      <c r="F8" s="343">
        <f t="shared" ref="F8:F18" si="0">C8+D8+E8</f>
        <v>0</v>
      </c>
      <c r="G8" s="421"/>
      <c r="H8" s="141"/>
      <c r="I8" s="655"/>
      <c r="J8" s="144">
        <f t="shared" ref="J8:J18" si="1">H8-I8</f>
        <v>0</v>
      </c>
      <c r="K8" s="39">
        <f t="shared" ref="K8:K22" si="2">J8</f>
        <v>0</v>
      </c>
      <c r="L8" s="39">
        <v>0</v>
      </c>
      <c r="M8" s="39">
        <f t="shared" ref="M8:M22" si="3">IF(L8&gt;K8,L8-K8,0)</f>
        <v>0</v>
      </c>
      <c r="N8" s="39">
        <f t="shared" ref="N8:N22" si="4">IF(L8&lt;K8,K8-L8,0)</f>
        <v>0</v>
      </c>
      <c r="O8" s="39" t="s">
        <v>91</v>
      </c>
    </row>
    <row r="9" spans="1:15" ht="12" customHeight="1" x14ac:dyDescent="0.25">
      <c r="A9" s="289">
        <v>3</v>
      </c>
      <c r="B9" s="293" t="s">
        <v>92</v>
      </c>
      <c r="C9" s="345">
        <v>268299</v>
      </c>
      <c r="D9" s="343">
        <f>'P-VVN-Pro'!H79</f>
        <v>0</v>
      </c>
      <c r="E9" s="345">
        <f>-H9+G9</f>
        <v>0</v>
      </c>
      <c r="F9" s="343">
        <f t="shared" si="0"/>
        <v>268299</v>
      </c>
      <c r="G9" s="421"/>
      <c r="H9" s="141"/>
      <c r="I9" s="655">
        <v>219244.79999999999</v>
      </c>
      <c r="J9" s="144">
        <f t="shared" si="1"/>
        <v>-219244.79999999999</v>
      </c>
      <c r="K9" s="39">
        <f t="shared" si="2"/>
        <v>-219244.79999999999</v>
      </c>
      <c r="L9" s="39">
        <v>0</v>
      </c>
      <c r="M9" s="39">
        <f t="shared" si="3"/>
        <v>219244.79999999999</v>
      </c>
      <c r="N9" s="39">
        <f t="shared" si="4"/>
        <v>0</v>
      </c>
      <c r="O9" s="39" t="s">
        <v>92</v>
      </c>
    </row>
    <row r="10" spans="1:15" ht="12" customHeight="1" x14ac:dyDescent="0.25">
      <c r="A10" s="289">
        <v>4</v>
      </c>
      <c r="B10" s="293" t="s">
        <v>93</v>
      </c>
      <c r="C10" s="345">
        <v>152809</v>
      </c>
      <c r="D10" s="343">
        <f>'P-VVN-Pro'!H80</f>
        <v>20742</v>
      </c>
      <c r="E10" s="345">
        <f t="shared" ref="E10:E18" si="5">-H10+G10</f>
        <v>0</v>
      </c>
      <c r="F10" s="343">
        <f t="shared" si="0"/>
        <v>173551</v>
      </c>
      <c r="G10" s="421"/>
      <c r="H10" s="141"/>
      <c r="I10" s="655"/>
      <c r="J10" s="144">
        <f t="shared" si="1"/>
        <v>0</v>
      </c>
      <c r="K10" s="39">
        <f t="shared" si="2"/>
        <v>0</v>
      </c>
      <c r="L10" s="39">
        <v>0</v>
      </c>
      <c r="M10" s="39">
        <f t="shared" si="3"/>
        <v>0</v>
      </c>
      <c r="N10" s="39">
        <f t="shared" si="4"/>
        <v>0</v>
      </c>
      <c r="O10" s="39" t="s">
        <v>93</v>
      </c>
    </row>
    <row r="11" spans="1:15" ht="12" customHeight="1" x14ac:dyDescent="0.25">
      <c r="A11" s="289">
        <v>5</v>
      </c>
      <c r="B11" s="293" t="s">
        <v>94</v>
      </c>
      <c r="C11" s="345">
        <v>10020</v>
      </c>
      <c r="D11" s="343">
        <f>'P-VVN-Pro'!H81</f>
        <v>0</v>
      </c>
      <c r="E11" s="345">
        <f t="shared" si="5"/>
        <v>0</v>
      </c>
      <c r="F11" s="343">
        <f t="shared" si="0"/>
        <v>10020</v>
      </c>
      <c r="G11" s="421"/>
      <c r="H11" s="141"/>
      <c r="I11" s="655"/>
      <c r="J11" s="144">
        <f t="shared" si="1"/>
        <v>0</v>
      </c>
      <c r="K11" s="39">
        <f t="shared" si="2"/>
        <v>0</v>
      </c>
      <c r="L11" s="39">
        <v>0</v>
      </c>
      <c r="M11" s="39">
        <f t="shared" si="3"/>
        <v>0</v>
      </c>
      <c r="N11" s="39">
        <f t="shared" si="4"/>
        <v>0</v>
      </c>
      <c r="O11" s="39" t="s">
        <v>94</v>
      </c>
    </row>
    <row r="12" spans="1:15" ht="12" customHeight="1" x14ac:dyDescent="0.25">
      <c r="A12" s="289">
        <v>6</v>
      </c>
      <c r="B12" s="293" t="s">
        <v>95</v>
      </c>
      <c r="C12" s="345">
        <v>0</v>
      </c>
      <c r="D12" s="343">
        <f>'P-VVN-Pro'!H82</f>
        <v>0</v>
      </c>
      <c r="E12" s="345">
        <f t="shared" si="5"/>
        <v>0</v>
      </c>
      <c r="F12" s="343">
        <f t="shared" si="0"/>
        <v>0</v>
      </c>
      <c r="G12" s="421"/>
      <c r="H12" s="141"/>
      <c r="I12" s="655"/>
      <c r="J12" s="144">
        <f t="shared" si="1"/>
        <v>0</v>
      </c>
      <c r="K12" s="39">
        <f t="shared" si="2"/>
        <v>0</v>
      </c>
      <c r="L12" s="39">
        <v>0</v>
      </c>
      <c r="M12" s="39">
        <f t="shared" si="3"/>
        <v>0</v>
      </c>
      <c r="N12" s="39">
        <f t="shared" si="4"/>
        <v>0</v>
      </c>
      <c r="O12" s="39" t="s">
        <v>95</v>
      </c>
    </row>
    <row r="13" spans="1:15" ht="12.75" x14ac:dyDescent="0.25">
      <c r="A13" s="289">
        <v>7</v>
      </c>
      <c r="B13" s="293" t="s">
        <v>96</v>
      </c>
      <c r="C13" s="345">
        <v>3333482</v>
      </c>
      <c r="D13" s="343">
        <f>'P-VVN-Pro'!H83</f>
        <v>96037</v>
      </c>
      <c r="E13" s="345">
        <f t="shared" si="5"/>
        <v>0</v>
      </c>
      <c r="F13" s="343">
        <f t="shared" si="0"/>
        <v>3429519</v>
      </c>
      <c r="G13" s="421"/>
      <c r="H13" s="141"/>
      <c r="I13" s="655"/>
      <c r="J13" s="144">
        <f t="shared" si="1"/>
        <v>0</v>
      </c>
      <c r="K13" s="39">
        <f t="shared" si="2"/>
        <v>0</v>
      </c>
      <c r="L13" s="39">
        <v>0</v>
      </c>
      <c r="M13" s="39">
        <f t="shared" si="3"/>
        <v>0</v>
      </c>
      <c r="N13" s="39">
        <f t="shared" si="4"/>
        <v>0</v>
      </c>
      <c r="O13" s="39" t="s">
        <v>96</v>
      </c>
    </row>
    <row r="14" spans="1:15" ht="12" customHeight="1" x14ac:dyDescent="0.25">
      <c r="A14" s="289">
        <v>8</v>
      </c>
      <c r="B14" s="293" t="s">
        <v>97</v>
      </c>
      <c r="C14" s="345">
        <v>0</v>
      </c>
      <c r="D14" s="343">
        <f>'P-VVN-Pro'!H85</f>
        <v>0</v>
      </c>
      <c r="E14" s="345">
        <f t="shared" si="5"/>
        <v>0</v>
      </c>
      <c r="F14" s="343">
        <f t="shared" si="0"/>
        <v>0</v>
      </c>
      <c r="G14" s="421"/>
      <c r="H14" s="141"/>
      <c r="I14" s="655"/>
      <c r="J14" s="144">
        <f t="shared" si="1"/>
        <v>0</v>
      </c>
      <c r="K14" s="39">
        <f t="shared" si="2"/>
        <v>0</v>
      </c>
      <c r="L14" s="39">
        <v>0</v>
      </c>
      <c r="M14" s="39">
        <f t="shared" si="3"/>
        <v>0</v>
      </c>
      <c r="N14" s="39">
        <f t="shared" si="4"/>
        <v>0</v>
      </c>
      <c r="O14" s="39" t="s">
        <v>97</v>
      </c>
    </row>
    <row r="15" spans="1:15" ht="12" customHeight="1" x14ac:dyDescent="0.25">
      <c r="A15" s="289">
        <v>9</v>
      </c>
      <c r="B15" s="293" t="s">
        <v>87</v>
      </c>
      <c r="C15" s="345">
        <v>35754</v>
      </c>
      <c r="D15" s="343">
        <f>'P-VVN-Pro'!H86</f>
        <v>10215</v>
      </c>
      <c r="E15" s="345">
        <f t="shared" si="5"/>
        <v>0</v>
      </c>
      <c r="F15" s="343">
        <f t="shared" si="0"/>
        <v>45969</v>
      </c>
      <c r="G15" s="421"/>
      <c r="H15" s="141"/>
      <c r="I15" s="655"/>
      <c r="J15" s="144">
        <f t="shared" si="1"/>
        <v>0</v>
      </c>
      <c r="K15" s="39">
        <f t="shared" si="2"/>
        <v>0</v>
      </c>
      <c r="L15" s="39">
        <v>0</v>
      </c>
      <c r="M15" s="39">
        <f t="shared" si="3"/>
        <v>0</v>
      </c>
      <c r="N15" s="39">
        <f t="shared" si="4"/>
        <v>0</v>
      </c>
      <c r="O15" s="39" t="s">
        <v>87</v>
      </c>
    </row>
    <row r="16" spans="1:15" ht="12" customHeight="1" x14ac:dyDescent="0.25">
      <c r="A16" s="289">
        <v>10</v>
      </c>
      <c r="B16" s="293" t="s">
        <v>88</v>
      </c>
      <c r="C16" s="345">
        <v>19558</v>
      </c>
      <c r="D16" s="343">
        <f>'P-VVN-Pro'!H87</f>
        <v>23998</v>
      </c>
      <c r="E16" s="345">
        <f t="shared" si="5"/>
        <v>0</v>
      </c>
      <c r="F16" s="343">
        <f t="shared" si="0"/>
        <v>43556</v>
      </c>
      <c r="G16" s="421"/>
      <c r="H16" s="141"/>
      <c r="I16" s="655"/>
      <c r="J16" s="144">
        <f t="shared" si="1"/>
        <v>0</v>
      </c>
      <c r="K16" s="39">
        <f t="shared" si="2"/>
        <v>0</v>
      </c>
      <c r="L16" s="39">
        <v>0</v>
      </c>
      <c r="M16" s="39">
        <f t="shared" si="3"/>
        <v>0</v>
      </c>
      <c r="N16" s="39">
        <f t="shared" si="4"/>
        <v>0</v>
      </c>
      <c r="O16" s="39" t="s">
        <v>88</v>
      </c>
    </row>
    <row r="17" spans="1:15" ht="12" customHeight="1" x14ac:dyDescent="0.25">
      <c r="A17" s="289">
        <v>11</v>
      </c>
      <c r="B17" s="293" t="s">
        <v>98</v>
      </c>
      <c r="C17" s="345">
        <v>0</v>
      </c>
      <c r="D17" s="343">
        <f>'P-VVN-Pro'!H88</f>
        <v>90111</v>
      </c>
      <c r="E17" s="345">
        <f t="shared" si="5"/>
        <v>0</v>
      </c>
      <c r="F17" s="343">
        <f t="shared" si="0"/>
        <v>90111</v>
      </c>
      <c r="G17" s="421"/>
      <c r="H17" s="141"/>
      <c r="I17" s="655"/>
      <c r="J17" s="144">
        <f t="shared" si="1"/>
        <v>0</v>
      </c>
      <c r="K17" s="39">
        <f t="shared" si="2"/>
        <v>0</v>
      </c>
      <c r="L17" s="39">
        <v>0</v>
      </c>
      <c r="M17" s="39">
        <f t="shared" si="3"/>
        <v>0</v>
      </c>
      <c r="N17" s="39">
        <f t="shared" si="4"/>
        <v>0</v>
      </c>
      <c r="O17" s="39" t="s">
        <v>98</v>
      </c>
    </row>
    <row r="18" spans="1:15" ht="12" customHeight="1" x14ac:dyDescent="0.25">
      <c r="A18" s="289">
        <v>12</v>
      </c>
      <c r="B18" s="293" t="s">
        <v>99</v>
      </c>
      <c r="C18" s="345">
        <v>36264</v>
      </c>
      <c r="D18" s="343">
        <f>'P-VVN-Pro'!H89</f>
        <v>0</v>
      </c>
      <c r="E18" s="345">
        <f t="shared" si="5"/>
        <v>0</v>
      </c>
      <c r="F18" s="343">
        <f t="shared" si="0"/>
        <v>36264</v>
      </c>
      <c r="G18" s="421"/>
      <c r="H18" s="141"/>
      <c r="I18" s="655"/>
      <c r="J18" s="144">
        <f t="shared" si="1"/>
        <v>0</v>
      </c>
      <c r="K18" s="39">
        <f t="shared" si="2"/>
        <v>0</v>
      </c>
      <c r="L18" s="39">
        <v>0</v>
      </c>
      <c r="M18" s="39">
        <f t="shared" si="3"/>
        <v>0</v>
      </c>
      <c r="N18" s="39">
        <f t="shared" si="4"/>
        <v>0</v>
      </c>
      <c r="O18" s="39" t="s">
        <v>99</v>
      </c>
    </row>
    <row r="19" spans="1:15" ht="12" customHeight="1" x14ac:dyDescent="0.25">
      <c r="A19" s="325"/>
      <c r="B19" s="326" t="s">
        <v>364</v>
      </c>
      <c r="C19" s="343">
        <f>SUM(C7:C18)</f>
        <v>3856186</v>
      </c>
      <c r="D19" s="343">
        <f>SUM(D7:D18)</f>
        <v>241103</v>
      </c>
      <c r="E19" s="343">
        <f>SUM(E7:E18)</f>
        <v>0</v>
      </c>
      <c r="F19" s="343">
        <f>SUM(F7:F18)</f>
        <v>4097289</v>
      </c>
      <c r="G19" s="421"/>
      <c r="H19" s="141"/>
      <c r="I19" s="655"/>
      <c r="J19" s="144"/>
      <c r="K19" s="39"/>
      <c r="L19" s="39"/>
      <c r="M19" s="39"/>
      <c r="N19" s="39"/>
      <c r="O19" s="39"/>
    </row>
    <row r="20" spans="1:15" ht="12" customHeight="1" x14ac:dyDescent="0.25">
      <c r="A20" s="315" t="s">
        <v>12</v>
      </c>
      <c r="B20" s="293" t="s">
        <v>475</v>
      </c>
      <c r="C20" s="345"/>
      <c r="D20" s="343">
        <f>-'S8-VVN'!E21</f>
        <v>0</v>
      </c>
      <c r="E20" s="345"/>
      <c r="F20" s="343">
        <f>C20+D20+E20</f>
        <v>0</v>
      </c>
      <c r="G20" s="421"/>
      <c r="H20" s="141"/>
      <c r="I20" s="655"/>
      <c r="J20" s="144"/>
      <c r="K20" s="39"/>
      <c r="L20" s="39"/>
      <c r="M20" s="39"/>
      <c r="N20" s="39"/>
      <c r="O20" s="39"/>
    </row>
    <row r="21" spans="1:15" ht="12" customHeight="1" x14ac:dyDescent="0.25">
      <c r="A21" s="346"/>
      <c r="B21" s="554" t="s">
        <v>365</v>
      </c>
      <c r="C21" s="344"/>
      <c r="D21" s="344"/>
      <c r="E21" s="344"/>
      <c r="F21" s="344"/>
      <c r="G21" s="344"/>
      <c r="H21" s="141"/>
      <c r="I21" s="655"/>
      <c r="J21" s="144"/>
      <c r="K21" s="39"/>
      <c r="L21" s="39"/>
      <c r="M21" s="39"/>
      <c r="N21" s="39"/>
      <c r="O21" s="39"/>
    </row>
    <row r="22" spans="1:15" ht="12" customHeight="1" x14ac:dyDescent="0.25">
      <c r="A22" s="315" t="s">
        <v>16</v>
      </c>
      <c r="B22" s="288" t="s">
        <v>409</v>
      </c>
      <c r="C22" s="345"/>
      <c r="D22" s="332">
        <f>'P-VVN-Pro'!H84</f>
        <v>0</v>
      </c>
      <c r="E22" s="345">
        <f>-H22+G22</f>
        <v>0</v>
      </c>
      <c r="F22" s="343">
        <f>C22+D22+E22</f>
        <v>0</v>
      </c>
      <c r="G22" s="332"/>
      <c r="H22" s="141"/>
      <c r="I22" s="655"/>
      <c r="J22" s="144">
        <f>H22-I22</f>
        <v>0</v>
      </c>
      <c r="K22" s="39">
        <f t="shared" si="2"/>
        <v>0</v>
      </c>
      <c r="L22" s="39">
        <v>0</v>
      </c>
      <c r="M22" s="39">
        <f t="shared" si="3"/>
        <v>0</v>
      </c>
      <c r="N22" s="39">
        <f t="shared" si="4"/>
        <v>0</v>
      </c>
      <c r="O22" s="39" t="s">
        <v>409</v>
      </c>
    </row>
    <row r="23" spans="1:15" ht="12" customHeight="1" x14ac:dyDescent="0.2">
      <c r="A23" s="289"/>
      <c r="B23" s="326" t="s">
        <v>366</v>
      </c>
      <c r="C23" s="343">
        <f>C19+C20+C22</f>
        <v>3856186</v>
      </c>
      <c r="D23" s="343">
        <f>D19+D20+D22</f>
        <v>241103</v>
      </c>
      <c r="E23" s="343">
        <f>E19+E20+E22</f>
        <v>0</v>
      </c>
      <c r="F23" s="343">
        <f>F19+F20+F22</f>
        <v>4097289</v>
      </c>
      <c r="G23" s="343">
        <f>SUM(G7:G22)</f>
        <v>0</v>
      </c>
      <c r="H23" s="138">
        <f>SUM(H7:H22)</f>
        <v>0</v>
      </c>
      <c r="I23" s="654">
        <f>SUM(I7:I22)</f>
        <v>219244.79999999999</v>
      </c>
      <c r="J23" s="138">
        <f>SUM(J7:J22)</f>
        <v>-219244.79999999999</v>
      </c>
      <c r="K23" s="39">
        <f>SUM(K7:K22)</f>
        <v>-219244.79999999999</v>
      </c>
      <c r="L23" s="39">
        <f t="shared" ref="L23:N23" si="6">SUM(L7:L22)</f>
        <v>0</v>
      </c>
      <c r="M23" s="39">
        <f t="shared" si="6"/>
        <v>219244.79999999999</v>
      </c>
      <c r="N23" s="39">
        <f t="shared" si="6"/>
        <v>0</v>
      </c>
      <c r="O23" s="39"/>
    </row>
    <row r="24" spans="1:15" ht="12.75" customHeight="1" x14ac:dyDescent="0.2">
      <c r="A24" s="928" t="s">
        <v>203</v>
      </c>
      <c r="B24" s="928"/>
      <c r="C24" s="928"/>
      <c r="D24" s="928"/>
      <c r="E24" s="928"/>
      <c r="F24" s="928"/>
      <c r="G24" s="928" t="s">
        <v>128</v>
      </c>
      <c r="H24" s="928"/>
      <c r="I24" s="419"/>
      <c r="L24" s="39" t="s">
        <v>850</v>
      </c>
      <c r="M24" s="39">
        <f>J23</f>
        <v>-219244.79999999999</v>
      </c>
    </row>
    <row r="25" spans="1:15" ht="36" x14ac:dyDescent="0.2">
      <c r="A25" s="904" t="s">
        <v>152</v>
      </c>
      <c r="B25" s="904" t="s">
        <v>202</v>
      </c>
      <c r="C25" s="338" t="s">
        <v>129</v>
      </c>
      <c r="D25" s="338" t="s">
        <v>488</v>
      </c>
      <c r="E25" s="338" t="s">
        <v>824</v>
      </c>
      <c r="F25" s="338" t="s">
        <v>130</v>
      </c>
      <c r="G25" s="338" t="s">
        <v>131</v>
      </c>
      <c r="H25" s="338" t="s">
        <v>132</v>
      </c>
      <c r="I25" s="624"/>
      <c r="L25" s="39" t="s">
        <v>851</v>
      </c>
      <c r="M25" s="39">
        <f>N23</f>
        <v>0</v>
      </c>
    </row>
    <row r="26" spans="1:15" ht="12" x14ac:dyDescent="0.2">
      <c r="A26" s="904"/>
      <c r="B26" s="904"/>
      <c r="C26" s="339">
        <v>5</v>
      </c>
      <c r="D26" s="339">
        <v>6</v>
      </c>
      <c r="E26" s="339">
        <v>7</v>
      </c>
      <c r="F26" s="339" t="s">
        <v>240</v>
      </c>
      <c r="G26" s="339" t="s">
        <v>241</v>
      </c>
      <c r="H26" s="339" t="s">
        <v>242</v>
      </c>
      <c r="I26" s="429"/>
      <c r="L26" s="39" t="s">
        <v>852</v>
      </c>
      <c r="M26" s="39">
        <f>M24-M25</f>
        <v>-219244.79999999999</v>
      </c>
    </row>
    <row r="27" spans="1:15" ht="12" customHeight="1" x14ac:dyDescent="0.2">
      <c r="A27" s="352" t="s">
        <v>463</v>
      </c>
      <c r="B27" s="354" t="s">
        <v>89</v>
      </c>
      <c r="C27" s="353"/>
      <c r="D27" s="353"/>
      <c r="E27" s="353"/>
      <c r="F27" s="353"/>
      <c r="G27" s="353"/>
      <c r="H27" s="353"/>
      <c r="I27" s="640"/>
      <c r="L27" s="39" t="s">
        <v>853</v>
      </c>
      <c r="M27" s="39">
        <f>M23</f>
        <v>219244.79999999999</v>
      </c>
    </row>
    <row r="28" spans="1:15" ht="12" customHeight="1" x14ac:dyDescent="0.2">
      <c r="A28" s="289">
        <v>1</v>
      </c>
      <c r="B28" s="293" t="s">
        <v>90</v>
      </c>
      <c r="C28" s="345"/>
      <c r="D28" s="341"/>
      <c r="E28" s="345"/>
      <c r="F28" s="341">
        <f>C28+D28+E28</f>
        <v>0</v>
      </c>
      <c r="G28" s="341">
        <f t="shared" ref="G28:G39" si="7">F7-F28</f>
        <v>0</v>
      </c>
      <c r="H28" s="341">
        <f t="shared" ref="H28:H39" si="8">C7-C28</f>
        <v>0</v>
      </c>
      <c r="I28" s="640"/>
    </row>
    <row r="29" spans="1:15" ht="12" customHeight="1" x14ac:dyDescent="0.2">
      <c r="A29" s="289">
        <v>2</v>
      </c>
      <c r="B29" s="293" t="s">
        <v>91</v>
      </c>
      <c r="C29" s="345"/>
      <c r="D29" s="401">
        <f>IF((C29+(ROUND((H29+D8)*10%,0)))&lt;(C8+D8)*95%, ROUND((H29+D8)*10%,0), ROUND((C8+D8)*95%-C29,0))+E8*10%</f>
        <v>0</v>
      </c>
      <c r="E29" s="345"/>
      <c r="F29" s="341">
        <f t="shared" ref="F29:F39" si="9">C29+D29+E29</f>
        <v>0</v>
      </c>
      <c r="G29" s="341">
        <f t="shared" si="7"/>
        <v>0</v>
      </c>
      <c r="H29" s="341">
        <f t="shared" si="8"/>
        <v>0</v>
      </c>
      <c r="I29" s="640">
        <v>10</v>
      </c>
    </row>
    <row r="30" spans="1:15" ht="12" customHeight="1" x14ac:dyDescent="0.2">
      <c r="A30" s="289">
        <v>3</v>
      </c>
      <c r="B30" s="293" t="s">
        <v>92</v>
      </c>
      <c r="C30" s="345">
        <v>33721</v>
      </c>
      <c r="D30" s="401">
        <f>IF((C30+(ROUND((H30+D9)*10%,0)))&lt;(C9+D9)*95%, ROUND((H30+D9)*10%,0), ROUND((C9+D9)*95%-C30,0))</f>
        <v>23458</v>
      </c>
      <c r="E30" s="345">
        <f t="shared" ref="E30:E39" si="10">-I9</f>
        <v>-219244.79999999999</v>
      </c>
      <c r="F30" s="341">
        <f t="shared" si="9"/>
        <v>-162065.79999999999</v>
      </c>
      <c r="G30" s="341">
        <f t="shared" si="7"/>
        <v>430364.8</v>
      </c>
      <c r="H30" s="341">
        <f t="shared" si="8"/>
        <v>234578</v>
      </c>
      <c r="I30" s="640">
        <v>10</v>
      </c>
    </row>
    <row r="31" spans="1:15" ht="12" customHeight="1" x14ac:dyDescent="0.2">
      <c r="A31" s="289">
        <v>4</v>
      </c>
      <c r="B31" s="293" t="s">
        <v>93</v>
      </c>
      <c r="C31" s="345">
        <v>41475</v>
      </c>
      <c r="D31" s="401">
        <f>IF((C31+(ROUND((H31+D10)*10%,0)))&lt;(C10+D10)*95%, ROUND((H31+D10)*10%,0), ROUND((C10+D10)*95%-C31,0))</f>
        <v>13208</v>
      </c>
      <c r="E31" s="345">
        <f t="shared" si="10"/>
        <v>0</v>
      </c>
      <c r="F31" s="341">
        <f t="shared" si="9"/>
        <v>54683</v>
      </c>
      <c r="G31" s="341">
        <f t="shared" si="7"/>
        <v>118868</v>
      </c>
      <c r="H31" s="341">
        <f t="shared" si="8"/>
        <v>111334</v>
      </c>
      <c r="I31" s="640">
        <v>10</v>
      </c>
    </row>
    <row r="32" spans="1:15" ht="12" customHeight="1" x14ac:dyDescent="0.2">
      <c r="A32" s="289">
        <v>5</v>
      </c>
      <c r="B32" s="293" t="s">
        <v>94</v>
      </c>
      <c r="C32" s="345">
        <v>3867</v>
      </c>
      <c r="D32" s="401">
        <f>IF((C32+(ROUND((H32+D11)*15%,0)))&lt;(C11+D11)*95%, ROUND((H32+D11)*15%,0), ROUND((C11+D11)*95%-C32,0))</f>
        <v>923</v>
      </c>
      <c r="E32" s="345">
        <f t="shared" si="10"/>
        <v>0</v>
      </c>
      <c r="F32" s="341">
        <f t="shared" si="9"/>
        <v>4790</v>
      </c>
      <c r="G32" s="341">
        <f t="shared" si="7"/>
        <v>5230</v>
      </c>
      <c r="H32" s="341">
        <f t="shared" si="8"/>
        <v>6153</v>
      </c>
      <c r="I32" s="640">
        <v>15</v>
      </c>
    </row>
    <row r="33" spans="1:10" ht="12" customHeight="1" x14ac:dyDescent="0.2">
      <c r="A33" s="289">
        <v>6</v>
      </c>
      <c r="B33" s="293" t="s">
        <v>95</v>
      </c>
      <c r="C33" s="345">
        <v>0</v>
      </c>
      <c r="D33" s="401">
        <f>IF((C33+(ROUND((H33+D12)*15%,0)))&lt;(C12+D12)*95%, ROUND((H33+D12)*15%,0), ROUND((C12+D12)*95%-C33,0))</f>
        <v>0</v>
      </c>
      <c r="E33" s="345">
        <f t="shared" si="10"/>
        <v>0</v>
      </c>
      <c r="F33" s="341">
        <f t="shared" si="9"/>
        <v>0</v>
      </c>
      <c r="G33" s="341">
        <f t="shared" si="7"/>
        <v>0</v>
      </c>
      <c r="H33" s="341">
        <f t="shared" si="8"/>
        <v>0</v>
      </c>
      <c r="I33" s="640">
        <v>15</v>
      </c>
    </row>
    <row r="34" spans="1:10" ht="12" x14ac:dyDescent="0.2">
      <c r="A34" s="289">
        <v>7</v>
      </c>
      <c r="B34" s="293" t="s">
        <v>96</v>
      </c>
      <c r="C34" s="345">
        <v>1822553</v>
      </c>
      <c r="D34" s="401">
        <f>IF((C34+(ROUND((H34+D13)*20%,0)))&lt;(C13+D13)*95%, ROUND((H34+D13)*20%,0), ROUND((C13+D13)*95%-C34,0))</f>
        <v>321393</v>
      </c>
      <c r="E34" s="345">
        <f t="shared" si="10"/>
        <v>0</v>
      </c>
      <c r="F34" s="341">
        <f t="shared" si="9"/>
        <v>2143946</v>
      </c>
      <c r="G34" s="341">
        <f t="shared" si="7"/>
        <v>1285573</v>
      </c>
      <c r="H34" s="341">
        <f t="shared" si="8"/>
        <v>1510929</v>
      </c>
      <c r="I34" s="640">
        <v>20</v>
      </c>
    </row>
    <row r="35" spans="1:10" ht="12" customHeight="1" x14ac:dyDescent="0.2">
      <c r="A35" s="289">
        <v>8</v>
      </c>
      <c r="B35" s="293" t="s">
        <v>97</v>
      </c>
      <c r="C35" s="345">
        <v>0</v>
      </c>
      <c r="D35" s="401">
        <f>IF((C35+(ROUND((H35+D14)*10%,0)))&lt;(C14+D14)*95%, ROUND((H35+D14)*10%,0), ROUND((C14+D14)*95%-C35,0))</f>
        <v>0</v>
      </c>
      <c r="E35" s="345">
        <f t="shared" si="10"/>
        <v>0</v>
      </c>
      <c r="F35" s="341">
        <f t="shared" si="9"/>
        <v>0</v>
      </c>
      <c r="G35" s="341">
        <f t="shared" si="7"/>
        <v>0</v>
      </c>
      <c r="H35" s="341">
        <f t="shared" si="8"/>
        <v>0</v>
      </c>
      <c r="I35" s="640">
        <v>10</v>
      </c>
    </row>
    <row r="36" spans="1:10" ht="12" customHeight="1" x14ac:dyDescent="0.2">
      <c r="A36" s="289">
        <v>9</v>
      </c>
      <c r="B36" s="293" t="s">
        <v>87</v>
      </c>
      <c r="C36" s="345">
        <v>16752</v>
      </c>
      <c r="D36" s="401">
        <f>IF((C36+(ROUND((H36+D15)*10%,0)))&lt;(C15+D15)*95%, ROUND((H36+D15)*10%,0), ROUND((C15+D15)*95%-C36,0))</f>
        <v>2922</v>
      </c>
      <c r="E36" s="345">
        <f t="shared" si="10"/>
        <v>0</v>
      </c>
      <c r="F36" s="341">
        <f t="shared" si="9"/>
        <v>19674</v>
      </c>
      <c r="G36" s="341">
        <f t="shared" si="7"/>
        <v>26295</v>
      </c>
      <c r="H36" s="341">
        <f t="shared" si="8"/>
        <v>19002</v>
      </c>
      <c r="I36" s="640">
        <v>10</v>
      </c>
    </row>
    <row r="37" spans="1:10" ht="12" customHeight="1" x14ac:dyDescent="0.2">
      <c r="A37" s="289">
        <v>10</v>
      </c>
      <c r="B37" s="293" t="s">
        <v>88</v>
      </c>
      <c r="C37" s="345">
        <v>5641</v>
      </c>
      <c r="D37" s="401">
        <f>IF((C37+(ROUND((H37+D16)*10%,0)))&lt;(C16+D16)*95%, ROUND((H37+D16)*10%,0), ROUND((C16+D16)*95%-C37,0))</f>
        <v>3792</v>
      </c>
      <c r="E37" s="345">
        <f t="shared" si="10"/>
        <v>0</v>
      </c>
      <c r="F37" s="341">
        <f t="shared" si="9"/>
        <v>9433</v>
      </c>
      <c r="G37" s="341">
        <f t="shared" si="7"/>
        <v>34123</v>
      </c>
      <c r="H37" s="341">
        <f t="shared" si="8"/>
        <v>13917</v>
      </c>
      <c r="I37" s="640">
        <v>10</v>
      </c>
    </row>
    <row r="38" spans="1:10" ht="12" customHeight="1" x14ac:dyDescent="0.2">
      <c r="A38" s="289">
        <v>11</v>
      </c>
      <c r="B38" s="293" t="s">
        <v>98</v>
      </c>
      <c r="C38" s="345">
        <v>0</v>
      </c>
      <c r="D38" s="401">
        <f>IF((C38+(ROUND((H38+D17)*10%,0)))&lt;(C17+D17)*95%, ROUND((H38+D17)*10%,0), ROUND((C17+D17)*95%-C38,0))</f>
        <v>9011</v>
      </c>
      <c r="E38" s="345">
        <f t="shared" si="10"/>
        <v>0</v>
      </c>
      <c r="F38" s="341">
        <f t="shared" si="9"/>
        <v>9011</v>
      </c>
      <c r="G38" s="341">
        <f t="shared" si="7"/>
        <v>81100</v>
      </c>
      <c r="H38" s="341">
        <f t="shared" si="8"/>
        <v>0</v>
      </c>
      <c r="I38" s="640">
        <v>10</v>
      </c>
    </row>
    <row r="39" spans="1:10" ht="12" customHeight="1" x14ac:dyDescent="0.2">
      <c r="A39" s="289">
        <v>12</v>
      </c>
      <c r="B39" s="293" t="s">
        <v>99</v>
      </c>
      <c r="C39" s="345">
        <v>6428</v>
      </c>
      <c r="D39" s="401">
        <f>IF((C39+(ROUND((H39+D18)*10%,0)))&lt;(C18+D18)*95%, ROUND((H39+D18)*10%,0), ROUND((C18+D18)*95%-C39,0))</f>
        <v>2984</v>
      </c>
      <c r="E39" s="345">
        <f t="shared" si="10"/>
        <v>0</v>
      </c>
      <c r="F39" s="341">
        <f t="shared" si="9"/>
        <v>9412</v>
      </c>
      <c r="G39" s="341">
        <f t="shared" si="7"/>
        <v>26852</v>
      </c>
      <c r="H39" s="341">
        <f t="shared" si="8"/>
        <v>29836</v>
      </c>
      <c r="I39" s="640">
        <v>10</v>
      </c>
    </row>
    <row r="40" spans="1:10" ht="12" customHeight="1" x14ac:dyDescent="0.2">
      <c r="A40" s="325"/>
      <c r="B40" s="326" t="s">
        <v>364</v>
      </c>
      <c r="C40" s="341">
        <f t="shared" ref="C40:H40" si="11">SUM(C28:C39)</f>
        <v>1930437</v>
      </c>
      <c r="D40" s="341">
        <f t="shared" si="11"/>
        <v>377691</v>
      </c>
      <c r="E40" s="341">
        <f t="shared" si="11"/>
        <v>-219244.79999999999</v>
      </c>
      <c r="F40" s="341">
        <f t="shared" si="11"/>
        <v>2088883.2</v>
      </c>
      <c r="G40" s="341">
        <f t="shared" si="11"/>
        <v>2008405.8</v>
      </c>
      <c r="H40" s="341">
        <f t="shared" si="11"/>
        <v>1925749</v>
      </c>
      <c r="I40" s="640"/>
    </row>
    <row r="41" spans="1:10" ht="12" customHeight="1" x14ac:dyDescent="0.2">
      <c r="A41" s="347" t="s">
        <v>12</v>
      </c>
      <c r="B41" s="348" t="s">
        <v>475</v>
      </c>
      <c r="C41" s="342"/>
      <c r="D41" s="342"/>
      <c r="E41" s="342"/>
      <c r="F41" s="342"/>
      <c r="G41" s="343">
        <f>F20</f>
        <v>0</v>
      </c>
      <c r="H41" s="343">
        <f>C20</f>
        <v>0</v>
      </c>
      <c r="I41" s="640"/>
    </row>
    <row r="42" spans="1:10" ht="12" customHeight="1" x14ac:dyDescent="0.2">
      <c r="A42" s="349"/>
      <c r="B42" s="927" t="s">
        <v>365</v>
      </c>
      <c r="C42" s="927"/>
      <c r="D42" s="927"/>
      <c r="E42" s="344"/>
      <c r="F42" s="344"/>
      <c r="G42" s="344"/>
      <c r="H42" s="344"/>
      <c r="I42" s="419"/>
    </row>
    <row r="43" spans="1:10" ht="12" customHeight="1" x14ac:dyDescent="0.2">
      <c r="A43" s="315" t="s">
        <v>16</v>
      </c>
      <c r="B43" s="350" t="s">
        <v>409</v>
      </c>
      <c r="C43" s="345"/>
      <c r="D43" s="401">
        <f>IF((C43+(ROUND((H43+D22)*20%,0)))&lt;(C22+D22)*95%, ROUND((H43+D22)*20%,0), ROUND((C22+D22)*95%-C43,0))</f>
        <v>0</v>
      </c>
      <c r="E43" s="345"/>
      <c r="F43" s="341">
        <f>C43+D43+E43</f>
        <v>0</v>
      </c>
      <c r="G43" s="341">
        <f>F22-F43</f>
        <v>0</v>
      </c>
      <c r="H43" s="341">
        <f>C22-C43</f>
        <v>0</v>
      </c>
      <c r="I43" s="418">
        <v>20</v>
      </c>
    </row>
    <row r="44" spans="1:10" ht="12" customHeight="1" x14ac:dyDescent="0.2">
      <c r="A44" s="351"/>
      <c r="B44" s="355" t="s">
        <v>366</v>
      </c>
      <c r="C44" s="343">
        <f t="shared" ref="C44:H44" si="12">C40+C41+C43</f>
        <v>1930437</v>
      </c>
      <c r="D44" s="343">
        <f t="shared" si="12"/>
        <v>377691</v>
      </c>
      <c r="E44" s="343">
        <f t="shared" si="12"/>
        <v>-219244.79999999999</v>
      </c>
      <c r="F44" s="343">
        <f t="shared" si="12"/>
        <v>2088883.2</v>
      </c>
      <c r="G44" s="343">
        <f t="shared" si="12"/>
        <v>2008405.8</v>
      </c>
      <c r="H44" s="343">
        <f t="shared" si="12"/>
        <v>1925749</v>
      </c>
      <c r="I44" s="419"/>
    </row>
    <row r="45" spans="1:10" s="20" customFormat="1" ht="42" customHeight="1" x14ac:dyDescent="0.25">
      <c r="A45" s="924" t="s">
        <v>840</v>
      </c>
      <c r="B45" s="925"/>
      <c r="C45" s="925"/>
      <c r="D45" s="925"/>
      <c r="E45" s="925"/>
      <c r="F45" s="925"/>
      <c r="G45" s="925"/>
      <c r="H45" s="925"/>
      <c r="I45" s="925"/>
      <c r="J45" s="925"/>
    </row>
    <row r="51" spans="1:2" ht="15" x14ac:dyDescent="0.25">
      <c r="A51" s="5"/>
      <c r="B51" s="51"/>
    </row>
  </sheetData>
  <sheetProtection formatColumns="0" formatRows="0"/>
  <mergeCells count="12">
    <mergeCell ref="A45:J45"/>
    <mergeCell ref="A4:A5"/>
    <mergeCell ref="H4:J4"/>
    <mergeCell ref="A1:J1"/>
    <mergeCell ref="A2:J2"/>
    <mergeCell ref="A3:F3"/>
    <mergeCell ref="G3:J3"/>
    <mergeCell ref="A24:F24"/>
    <mergeCell ref="G24:H24"/>
    <mergeCell ref="A25:A26"/>
    <mergeCell ref="B25:B26"/>
    <mergeCell ref="B42:D42"/>
  </mergeCells>
  <printOptions horizontalCentered="1"/>
  <pageMargins left="0.70866141732283472" right="0.23622047244094491" top="0.24" bottom="0.21" header="0.17" footer="0.17"/>
  <pageSetup paperSize="9" scale="86" firstPageNumber="6" orientation="landscape" blackAndWhite="1" useFirstPageNumber="1"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51"/>
  <sheetViews>
    <sheetView view="pageBreakPreview" topLeftCell="A28" zoomScaleNormal="100" zoomScaleSheetLayoutView="100" workbookViewId="0">
      <selection activeCell="C43" sqref="C43"/>
    </sheetView>
  </sheetViews>
  <sheetFormatPr defaultRowHeight="11.25" x14ac:dyDescent="0.2"/>
  <cols>
    <col min="1" max="1" width="5.28515625" style="12" customWidth="1"/>
    <col min="2" max="2" width="28.85546875" style="5" customWidth="1"/>
    <col min="3" max="3" width="13.42578125" style="5" customWidth="1"/>
    <col min="4" max="4" width="13.7109375" style="5" customWidth="1"/>
    <col min="5" max="5" width="12.5703125" style="5" customWidth="1"/>
    <col min="6" max="6" width="15.28515625" style="5" customWidth="1"/>
    <col min="7" max="7" width="14.140625" style="5" customWidth="1"/>
    <col min="8" max="9" width="16.28515625" style="5" customWidth="1"/>
    <col min="10" max="10" width="13.140625" style="5" customWidth="1"/>
    <col min="11" max="11" width="11.42578125" style="5" customWidth="1"/>
    <col min="12" max="12" width="13.28515625" style="5" customWidth="1"/>
    <col min="13" max="14" width="9.140625" style="5"/>
    <col min="15" max="15" width="26.28515625" style="5" customWidth="1"/>
    <col min="16" max="16384" width="9.140625" style="5"/>
  </cols>
  <sheetData>
    <row r="1" spans="1:15" ht="12" x14ac:dyDescent="0.2">
      <c r="A1" s="926" t="str">
        <f>COVER!A1</f>
        <v>Kendriya Vidyalaya  GANGTOK</v>
      </c>
      <c r="B1" s="926"/>
      <c r="C1" s="926"/>
      <c r="D1" s="926"/>
      <c r="E1" s="926"/>
      <c r="F1" s="926"/>
      <c r="G1" s="926"/>
      <c r="H1" s="926"/>
      <c r="I1" s="926"/>
      <c r="J1" s="926"/>
    </row>
    <row r="2" spans="1:15" ht="14.25" customHeight="1" x14ac:dyDescent="0.2">
      <c r="A2" s="931" t="s">
        <v>788</v>
      </c>
      <c r="B2" s="931"/>
      <c r="C2" s="931"/>
      <c r="D2" s="931"/>
      <c r="E2" s="931"/>
      <c r="F2" s="931"/>
      <c r="G2" s="931"/>
      <c r="H2" s="931"/>
      <c r="I2" s="931"/>
      <c r="J2" s="931"/>
    </row>
    <row r="3" spans="1:15" ht="14.25" customHeight="1" x14ac:dyDescent="0.2">
      <c r="A3" s="931" t="s">
        <v>125</v>
      </c>
      <c r="B3" s="931"/>
      <c r="C3" s="931"/>
      <c r="D3" s="931"/>
      <c r="E3" s="931"/>
      <c r="F3" s="931"/>
      <c r="G3" s="931"/>
      <c r="H3" s="931"/>
      <c r="I3" s="931"/>
      <c r="J3" s="931"/>
    </row>
    <row r="4" spans="1:15" ht="48" x14ac:dyDescent="0.2">
      <c r="A4" s="904" t="s">
        <v>152</v>
      </c>
      <c r="B4" s="600" t="s">
        <v>367</v>
      </c>
      <c r="C4" s="339" t="s">
        <v>126</v>
      </c>
      <c r="D4" s="339" t="s">
        <v>488</v>
      </c>
      <c r="E4" s="339" t="s">
        <v>786</v>
      </c>
      <c r="F4" s="339" t="s">
        <v>368</v>
      </c>
      <c r="G4" s="338"/>
      <c r="H4" s="930" t="s">
        <v>546</v>
      </c>
      <c r="I4" s="930"/>
      <c r="J4" s="930"/>
    </row>
    <row r="5" spans="1:15" ht="45" x14ac:dyDescent="0.2">
      <c r="A5" s="904"/>
      <c r="B5" s="600"/>
      <c r="C5" s="339">
        <v>1</v>
      </c>
      <c r="D5" s="339">
        <v>2</v>
      </c>
      <c r="E5" s="339">
        <v>3</v>
      </c>
      <c r="F5" s="339" t="s">
        <v>285</v>
      </c>
      <c r="G5" s="314"/>
      <c r="H5" s="428" t="s">
        <v>544</v>
      </c>
      <c r="I5" s="428" t="s">
        <v>692</v>
      </c>
      <c r="J5" s="428" t="s">
        <v>693</v>
      </c>
      <c r="K5" s="38" t="s">
        <v>847</v>
      </c>
      <c r="L5" s="38" t="s">
        <v>881</v>
      </c>
      <c r="M5" s="38" t="s">
        <v>848</v>
      </c>
      <c r="N5" s="38" t="s">
        <v>849</v>
      </c>
      <c r="O5" s="39"/>
    </row>
    <row r="6" spans="1:15" ht="12" customHeight="1" x14ac:dyDescent="0.2">
      <c r="A6" s="352" t="s">
        <v>463</v>
      </c>
      <c r="B6" s="623" t="s">
        <v>89</v>
      </c>
      <c r="C6" s="353"/>
      <c r="D6" s="353"/>
      <c r="E6" s="353"/>
      <c r="F6" s="353"/>
      <c r="G6" s="39"/>
      <c r="K6" s="39"/>
      <c r="L6" s="39"/>
      <c r="M6" s="39"/>
      <c r="N6" s="39"/>
      <c r="O6" s="39"/>
    </row>
    <row r="7" spans="1:15" ht="12" customHeight="1" x14ac:dyDescent="0.25">
      <c r="A7" s="289">
        <v>1</v>
      </c>
      <c r="B7" s="293" t="s">
        <v>90</v>
      </c>
      <c r="C7" s="345"/>
      <c r="D7" s="343">
        <f>PAYMENTS!G105</f>
        <v>0</v>
      </c>
      <c r="E7" s="345"/>
      <c r="F7" s="343">
        <f>C7+D7+E7</f>
        <v>0</v>
      </c>
      <c r="G7" s="39"/>
      <c r="H7" s="141"/>
      <c r="I7" s="141"/>
      <c r="J7" s="144">
        <f>H7-I7</f>
        <v>0</v>
      </c>
      <c r="K7" s="39">
        <f>J7</f>
        <v>0</v>
      </c>
      <c r="L7" s="39">
        <v>0</v>
      </c>
      <c r="M7" s="39">
        <f>IF(L7&gt;K7,L7-K7,0)</f>
        <v>0</v>
      </c>
      <c r="N7" s="39">
        <f>IF(L7&lt;K7,K7-L7,0)</f>
        <v>0</v>
      </c>
      <c r="O7" s="39" t="s">
        <v>90</v>
      </c>
    </row>
    <row r="8" spans="1:15" ht="12" customHeight="1" x14ac:dyDescent="0.25">
      <c r="A8" s="289">
        <v>2</v>
      </c>
      <c r="B8" s="293" t="s">
        <v>91</v>
      </c>
      <c r="C8" s="345">
        <v>12791274</v>
      </c>
      <c r="D8" s="343">
        <f>PAYMENTS!G106</f>
        <v>0</v>
      </c>
      <c r="E8" s="345">
        <f>-E20</f>
        <v>0</v>
      </c>
      <c r="F8" s="343">
        <f t="shared" ref="F8:F18" si="0">C8+D8+E8</f>
        <v>12791274</v>
      </c>
      <c r="G8" s="421"/>
      <c r="H8" s="141"/>
      <c r="I8" s="141"/>
      <c r="J8" s="144">
        <f t="shared" ref="J8:J18" si="1">H8-I8</f>
        <v>0</v>
      </c>
      <c r="K8" s="39">
        <f t="shared" ref="K8:K22" si="2">J8</f>
        <v>0</v>
      </c>
      <c r="L8" s="39">
        <v>0</v>
      </c>
      <c r="M8" s="39">
        <f t="shared" ref="M8:M22" si="3">IF(L8&gt;K8,L8-K8,0)</f>
        <v>0</v>
      </c>
      <c r="N8" s="39">
        <f t="shared" ref="N8:N22" si="4">IF(L8&lt;K8,K8-L8,0)</f>
        <v>0</v>
      </c>
      <c r="O8" s="39" t="s">
        <v>91</v>
      </c>
    </row>
    <row r="9" spans="1:15" ht="12" customHeight="1" x14ac:dyDescent="0.25">
      <c r="A9" s="289">
        <v>3</v>
      </c>
      <c r="B9" s="293" t="s">
        <v>92</v>
      </c>
      <c r="C9" s="345">
        <v>0</v>
      </c>
      <c r="D9" s="343">
        <f>PAYMENTS!G107</f>
        <v>0</v>
      </c>
      <c r="E9" s="345">
        <f t="shared" ref="E9:E18" si="5">-H9</f>
        <v>0</v>
      </c>
      <c r="F9" s="343">
        <f t="shared" si="0"/>
        <v>0</v>
      </c>
      <c r="G9" s="421"/>
      <c r="H9" s="141"/>
      <c r="I9" s="141"/>
      <c r="J9" s="144">
        <f t="shared" si="1"/>
        <v>0</v>
      </c>
      <c r="K9" s="39">
        <f t="shared" si="2"/>
        <v>0</v>
      </c>
      <c r="L9" s="39">
        <v>0</v>
      </c>
      <c r="M9" s="39">
        <f t="shared" si="3"/>
        <v>0</v>
      </c>
      <c r="N9" s="39">
        <f t="shared" si="4"/>
        <v>0</v>
      </c>
      <c r="O9" s="39" t="s">
        <v>92</v>
      </c>
    </row>
    <row r="10" spans="1:15" ht="12" customHeight="1" x14ac:dyDescent="0.25">
      <c r="A10" s="289">
        <v>4</v>
      </c>
      <c r="B10" s="293" t="s">
        <v>93</v>
      </c>
      <c r="C10" s="345">
        <v>0</v>
      </c>
      <c r="D10" s="343">
        <f>PAYMENTS!G108</f>
        <v>0</v>
      </c>
      <c r="E10" s="345">
        <f t="shared" si="5"/>
        <v>0</v>
      </c>
      <c r="F10" s="343">
        <f t="shared" si="0"/>
        <v>0</v>
      </c>
      <c r="G10" s="421"/>
      <c r="H10" s="141"/>
      <c r="I10" s="141"/>
      <c r="J10" s="144">
        <f t="shared" si="1"/>
        <v>0</v>
      </c>
      <c r="K10" s="39">
        <f t="shared" si="2"/>
        <v>0</v>
      </c>
      <c r="L10" s="39">
        <v>0</v>
      </c>
      <c r="M10" s="39">
        <f t="shared" si="3"/>
        <v>0</v>
      </c>
      <c r="N10" s="39">
        <f t="shared" si="4"/>
        <v>0</v>
      </c>
      <c r="O10" s="39" t="s">
        <v>93</v>
      </c>
    </row>
    <row r="11" spans="1:15" ht="12" customHeight="1" x14ac:dyDescent="0.25">
      <c r="A11" s="289">
        <v>5</v>
      </c>
      <c r="B11" s="293" t="s">
        <v>94</v>
      </c>
      <c r="C11" s="345">
        <v>0</v>
      </c>
      <c r="D11" s="343">
        <f>PAYMENTS!G109</f>
        <v>0</v>
      </c>
      <c r="E11" s="345">
        <f t="shared" si="5"/>
        <v>0</v>
      </c>
      <c r="F11" s="343">
        <f t="shared" si="0"/>
        <v>0</v>
      </c>
      <c r="G11" s="421"/>
      <c r="H11" s="141"/>
      <c r="I11" s="141"/>
      <c r="J11" s="144">
        <f t="shared" si="1"/>
        <v>0</v>
      </c>
      <c r="K11" s="39">
        <f t="shared" si="2"/>
        <v>0</v>
      </c>
      <c r="L11" s="39">
        <v>0</v>
      </c>
      <c r="M11" s="39">
        <f t="shared" si="3"/>
        <v>0</v>
      </c>
      <c r="N11" s="39">
        <f t="shared" si="4"/>
        <v>0</v>
      </c>
      <c r="O11" s="39" t="s">
        <v>94</v>
      </c>
    </row>
    <row r="12" spans="1:15" ht="12" customHeight="1" x14ac:dyDescent="0.25">
      <c r="A12" s="289">
        <v>6</v>
      </c>
      <c r="B12" s="293" t="s">
        <v>95</v>
      </c>
      <c r="C12" s="345">
        <v>0</v>
      </c>
      <c r="D12" s="343">
        <f>PAYMENTS!G110</f>
        <v>0</v>
      </c>
      <c r="E12" s="345">
        <f t="shared" si="5"/>
        <v>0</v>
      </c>
      <c r="F12" s="343">
        <f t="shared" si="0"/>
        <v>0</v>
      </c>
      <c r="G12" s="421"/>
      <c r="H12" s="141"/>
      <c r="I12" s="141"/>
      <c r="J12" s="144">
        <f t="shared" si="1"/>
        <v>0</v>
      </c>
      <c r="K12" s="39">
        <f t="shared" si="2"/>
        <v>0</v>
      </c>
      <c r="L12" s="39">
        <v>0</v>
      </c>
      <c r="M12" s="39">
        <f t="shared" si="3"/>
        <v>0</v>
      </c>
      <c r="N12" s="39">
        <f t="shared" si="4"/>
        <v>0</v>
      </c>
      <c r="O12" s="39" t="s">
        <v>95</v>
      </c>
    </row>
    <row r="13" spans="1:15" ht="12.75" x14ac:dyDescent="0.25">
      <c r="A13" s="289">
        <v>7</v>
      </c>
      <c r="B13" s="293" t="s">
        <v>96</v>
      </c>
      <c r="C13" s="345">
        <v>6891684</v>
      </c>
      <c r="D13" s="343">
        <f>PAYMENTS!G111</f>
        <v>0</v>
      </c>
      <c r="E13" s="345">
        <f>-H13+G13</f>
        <v>0</v>
      </c>
      <c r="F13" s="343">
        <f t="shared" si="0"/>
        <v>6891684</v>
      </c>
      <c r="G13" s="421"/>
      <c r="H13" s="141"/>
      <c r="I13" s="141"/>
      <c r="J13" s="144">
        <f t="shared" si="1"/>
        <v>0</v>
      </c>
      <c r="K13" s="39">
        <f t="shared" si="2"/>
        <v>0</v>
      </c>
      <c r="L13" s="39">
        <v>0</v>
      </c>
      <c r="M13" s="39">
        <f t="shared" si="3"/>
        <v>0</v>
      </c>
      <c r="N13" s="39">
        <f t="shared" si="4"/>
        <v>0</v>
      </c>
      <c r="O13" s="39" t="s">
        <v>96</v>
      </c>
    </row>
    <row r="14" spans="1:15" ht="12" customHeight="1" x14ac:dyDescent="0.25">
      <c r="A14" s="289">
        <v>8</v>
      </c>
      <c r="B14" s="293" t="s">
        <v>97</v>
      </c>
      <c r="C14" s="345"/>
      <c r="D14" s="343">
        <f>PAYMENTS!G113</f>
        <v>0</v>
      </c>
      <c r="E14" s="345">
        <f t="shared" si="5"/>
        <v>0</v>
      </c>
      <c r="F14" s="343">
        <f t="shared" si="0"/>
        <v>0</v>
      </c>
      <c r="G14" s="421"/>
      <c r="H14" s="141"/>
      <c r="I14" s="141"/>
      <c r="J14" s="144">
        <f t="shared" si="1"/>
        <v>0</v>
      </c>
      <c r="K14" s="39">
        <f t="shared" si="2"/>
        <v>0</v>
      </c>
      <c r="L14" s="39">
        <v>0</v>
      </c>
      <c r="M14" s="39">
        <f t="shared" si="3"/>
        <v>0</v>
      </c>
      <c r="N14" s="39">
        <f t="shared" si="4"/>
        <v>0</v>
      </c>
      <c r="O14" s="39" t="s">
        <v>97</v>
      </c>
    </row>
    <row r="15" spans="1:15" ht="12" customHeight="1" x14ac:dyDescent="0.25">
      <c r="A15" s="289">
        <v>9</v>
      </c>
      <c r="B15" s="293" t="s">
        <v>87</v>
      </c>
      <c r="C15" s="345"/>
      <c r="D15" s="343">
        <f>PAYMENTS!G114</f>
        <v>0</v>
      </c>
      <c r="E15" s="345">
        <f t="shared" si="5"/>
        <v>0</v>
      </c>
      <c r="F15" s="343">
        <f t="shared" si="0"/>
        <v>0</v>
      </c>
      <c r="G15" s="421"/>
      <c r="H15" s="141"/>
      <c r="I15" s="141"/>
      <c r="J15" s="144">
        <f t="shared" si="1"/>
        <v>0</v>
      </c>
      <c r="K15" s="39">
        <f t="shared" si="2"/>
        <v>0</v>
      </c>
      <c r="L15" s="39">
        <v>0</v>
      </c>
      <c r="M15" s="39">
        <f t="shared" si="3"/>
        <v>0</v>
      </c>
      <c r="N15" s="39">
        <f t="shared" si="4"/>
        <v>0</v>
      </c>
      <c r="O15" s="39" t="s">
        <v>87</v>
      </c>
    </row>
    <row r="16" spans="1:15" ht="12" customHeight="1" x14ac:dyDescent="0.25">
      <c r="A16" s="289">
        <v>10</v>
      </c>
      <c r="B16" s="293" t="s">
        <v>88</v>
      </c>
      <c r="C16" s="345"/>
      <c r="D16" s="343">
        <f>PAYMENTS!G115</f>
        <v>0</v>
      </c>
      <c r="E16" s="345">
        <f t="shared" si="5"/>
        <v>0</v>
      </c>
      <c r="F16" s="343">
        <f t="shared" si="0"/>
        <v>0</v>
      </c>
      <c r="G16" s="421"/>
      <c r="H16" s="141"/>
      <c r="I16" s="141"/>
      <c r="J16" s="144">
        <f t="shared" si="1"/>
        <v>0</v>
      </c>
      <c r="K16" s="39">
        <f t="shared" si="2"/>
        <v>0</v>
      </c>
      <c r="L16" s="39">
        <v>0</v>
      </c>
      <c r="M16" s="39">
        <f t="shared" si="3"/>
        <v>0</v>
      </c>
      <c r="N16" s="39">
        <f t="shared" si="4"/>
        <v>0</v>
      </c>
      <c r="O16" s="39" t="s">
        <v>88</v>
      </c>
    </row>
    <row r="17" spans="1:15" ht="12" customHeight="1" x14ac:dyDescent="0.25">
      <c r="A17" s="289">
        <v>11</v>
      </c>
      <c r="B17" s="293" t="s">
        <v>98</v>
      </c>
      <c r="C17" s="345"/>
      <c r="D17" s="343">
        <f>PAYMENTS!G116</f>
        <v>0</v>
      </c>
      <c r="E17" s="345">
        <f t="shared" si="5"/>
        <v>0</v>
      </c>
      <c r="F17" s="343">
        <f t="shared" si="0"/>
        <v>0</v>
      </c>
      <c r="G17" s="421"/>
      <c r="H17" s="141"/>
      <c r="I17" s="141"/>
      <c r="J17" s="144">
        <f t="shared" si="1"/>
        <v>0</v>
      </c>
      <c r="K17" s="39">
        <f t="shared" si="2"/>
        <v>0</v>
      </c>
      <c r="L17" s="39">
        <v>0</v>
      </c>
      <c r="M17" s="39">
        <f t="shared" si="3"/>
        <v>0</v>
      </c>
      <c r="N17" s="39">
        <f t="shared" si="4"/>
        <v>0</v>
      </c>
      <c r="O17" s="39" t="s">
        <v>98</v>
      </c>
    </row>
    <row r="18" spans="1:15" ht="12" customHeight="1" x14ac:dyDescent="0.25">
      <c r="A18" s="289">
        <v>12</v>
      </c>
      <c r="B18" s="293" t="s">
        <v>99</v>
      </c>
      <c r="C18" s="345"/>
      <c r="D18" s="343">
        <f>PAYMENTS!G117</f>
        <v>0</v>
      </c>
      <c r="E18" s="345">
        <f t="shared" si="5"/>
        <v>0</v>
      </c>
      <c r="F18" s="343">
        <f t="shared" si="0"/>
        <v>0</v>
      </c>
      <c r="G18" s="421"/>
      <c r="H18" s="141"/>
      <c r="I18" s="141"/>
      <c r="J18" s="144">
        <f t="shared" si="1"/>
        <v>0</v>
      </c>
      <c r="K18" s="39">
        <f t="shared" si="2"/>
        <v>0</v>
      </c>
      <c r="L18" s="39">
        <v>0</v>
      </c>
      <c r="M18" s="39">
        <f t="shared" si="3"/>
        <v>0</v>
      </c>
      <c r="N18" s="39">
        <f t="shared" si="4"/>
        <v>0</v>
      </c>
      <c r="O18" s="39" t="s">
        <v>99</v>
      </c>
    </row>
    <row r="19" spans="1:15" ht="12" customHeight="1" x14ac:dyDescent="0.25">
      <c r="A19" s="325"/>
      <c r="B19" s="326" t="s">
        <v>364</v>
      </c>
      <c r="C19" s="343">
        <f>SUM(C7:C18)</f>
        <v>19682958</v>
      </c>
      <c r="D19" s="343">
        <f>SUM(D7:D18)</f>
        <v>0</v>
      </c>
      <c r="E19" s="343">
        <f>SUM(E7:E18)</f>
        <v>0</v>
      </c>
      <c r="F19" s="343">
        <f>SUM(F7:F18)</f>
        <v>19682958</v>
      </c>
      <c r="G19" s="421"/>
      <c r="H19" s="141"/>
      <c r="I19" s="141"/>
      <c r="J19" s="144"/>
      <c r="K19" s="39"/>
      <c r="L19" s="39"/>
      <c r="M19" s="39"/>
      <c r="N19" s="39"/>
      <c r="O19" s="39"/>
    </row>
    <row r="20" spans="1:15" ht="12" customHeight="1" x14ac:dyDescent="0.25">
      <c r="A20" s="315" t="s">
        <v>12</v>
      </c>
      <c r="B20" s="293" t="s">
        <v>475</v>
      </c>
      <c r="C20" s="345"/>
      <c r="D20" s="343">
        <f>-'S8-CCA'!E21</f>
        <v>0</v>
      </c>
      <c r="E20" s="345"/>
      <c r="F20" s="343">
        <f>C20+D20+E20</f>
        <v>0</v>
      </c>
      <c r="G20" s="421"/>
      <c r="H20" s="141"/>
      <c r="I20" s="141"/>
      <c r="J20" s="144"/>
      <c r="K20" s="39"/>
      <c r="L20" s="39"/>
      <c r="M20" s="39"/>
      <c r="N20" s="39"/>
      <c r="O20" s="39"/>
    </row>
    <row r="21" spans="1:15" ht="12" customHeight="1" x14ac:dyDescent="0.25">
      <c r="A21" s="346"/>
      <c r="B21" s="554" t="s">
        <v>365</v>
      </c>
      <c r="C21" s="344"/>
      <c r="D21" s="344"/>
      <c r="E21" s="344"/>
      <c r="F21" s="344"/>
      <c r="G21" s="344"/>
      <c r="H21" s="141"/>
      <c r="I21" s="141"/>
      <c r="J21" s="144"/>
      <c r="K21" s="39"/>
      <c r="L21" s="39"/>
      <c r="M21" s="39"/>
      <c r="N21" s="39"/>
      <c r="O21" s="39"/>
    </row>
    <row r="22" spans="1:15" ht="12" customHeight="1" x14ac:dyDescent="0.25">
      <c r="A22" s="315" t="s">
        <v>16</v>
      </c>
      <c r="B22" s="288" t="s">
        <v>409</v>
      </c>
      <c r="C22" s="345">
        <v>50661</v>
      </c>
      <c r="D22" s="332">
        <f>PAYMENTS!G112</f>
        <v>0</v>
      </c>
      <c r="E22" s="345">
        <f>-H22+G22</f>
        <v>0</v>
      </c>
      <c r="F22" s="343">
        <f>C22+D22+E22</f>
        <v>50661</v>
      </c>
      <c r="G22" s="291"/>
      <c r="H22" s="141"/>
      <c r="I22" s="141"/>
      <c r="J22" s="144">
        <f>H22-I22</f>
        <v>0</v>
      </c>
      <c r="K22" s="39">
        <f t="shared" si="2"/>
        <v>0</v>
      </c>
      <c r="L22" s="39">
        <v>0</v>
      </c>
      <c r="M22" s="39">
        <f t="shared" si="3"/>
        <v>0</v>
      </c>
      <c r="N22" s="39">
        <f t="shared" si="4"/>
        <v>0</v>
      </c>
      <c r="O22" s="39" t="s">
        <v>409</v>
      </c>
    </row>
    <row r="23" spans="1:15" ht="12" customHeight="1" x14ac:dyDescent="0.2">
      <c r="A23" s="289"/>
      <c r="B23" s="326" t="s">
        <v>366</v>
      </c>
      <c r="C23" s="343">
        <f>C19+C20+C22</f>
        <v>19733619</v>
      </c>
      <c r="D23" s="343">
        <f>D19+D20+D22</f>
        <v>0</v>
      </c>
      <c r="E23" s="343">
        <f>E19+E20+E22</f>
        <v>0</v>
      </c>
      <c r="F23" s="343">
        <f>F19+F20+F22</f>
        <v>19733619</v>
      </c>
      <c r="G23" s="343"/>
      <c r="H23" s="138">
        <f>SUM(H7:H22)</f>
        <v>0</v>
      </c>
      <c r="I23" s="138">
        <f>SUM(I7:I22)</f>
        <v>0</v>
      </c>
      <c r="J23" s="138">
        <f>SUM(J7:J22)</f>
        <v>0</v>
      </c>
      <c r="K23" s="39">
        <f>SUM(K7:K22)</f>
        <v>0</v>
      </c>
      <c r="L23" s="39">
        <f t="shared" ref="L23:N23" si="6">SUM(L7:L22)</f>
        <v>0</v>
      </c>
      <c r="M23" s="39">
        <f t="shared" si="6"/>
        <v>0</v>
      </c>
      <c r="N23" s="39">
        <f t="shared" si="6"/>
        <v>0</v>
      </c>
      <c r="O23" s="39"/>
    </row>
    <row r="24" spans="1:15" ht="12.75" customHeight="1" x14ac:dyDescent="0.2">
      <c r="A24" s="928" t="s">
        <v>203</v>
      </c>
      <c r="B24" s="928"/>
      <c r="C24" s="928"/>
      <c r="D24" s="928"/>
      <c r="E24" s="928"/>
      <c r="F24" s="928"/>
      <c r="G24" s="929" t="s">
        <v>128</v>
      </c>
      <c r="H24" s="929"/>
      <c r="I24" s="419"/>
      <c r="L24" s="39" t="s">
        <v>850</v>
      </c>
      <c r="M24" s="39">
        <f>J23</f>
        <v>0</v>
      </c>
    </row>
    <row r="25" spans="1:15" ht="48" x14ac:dyDescent="0.2">
      <c r="A25" s="904" t="s">
        <v>152</v>
      </c>
      <c r="B25" s="904" t="s">
        <v>202</v>
      </c>
      <c r="C25" s="625" t="s">
        <v>129</v>
      </c>
      <c r="D25" s="625" t="s">
        <v>488</v>
      </c>
      <c r="E25" s="625" t="s">
        <v>127</v>
      </c>
      <c r="F25" s="625" t="s">
        <v>130</v>
      </c>
      <c r="G25" s="625" t="s">
        <v>131</v>
      </c>
      <c r="H25" s="625" t="s">
        <v>132</v>
      </c>
      <c r="I25" s="624"/>
      <c r="L25" s="39" t="s">
        <v>851</v>
      </c>
      <c r="M25" s="39">
        <f>N23</f>
        <v>0</v>
      </c>
    </row>
    <row r="26" spans="1:15" ht="12" x14ac:dyDescent="0.2">
      <c r="A26" s="904"/>
      <c r="B26" s="904"/>
      <c r="C26" s="339">
        <v>5</v>
      </c>
      <c r="D26" s="339">
        <v>6</v>
      </c>
      <c r="E26" s="339">
        <v>7</v>
      </c>
      <c r="F26" s="339" t="s">
        <v>240</v>
      </c>
      <c r="G26" s="339" t="s">
        <v>241</v>
      </c>
      <c r="H26" s="339" t="s">
        <v>242</v>
      </c>
      <c r="I26" s="429"/>
      <c r="L26" s="39" t="s">
        <v>852</v>
      </c>
      <c r="M26" s="39">
        <f>M24-M25</f>
        <v>0</v>
      </c>
    </row>
    <row r="27" spans="1:15" ht="12" customHeight="1" x14ac:dyDescent="0.2">
      <c r="A27" s="352" t="s">
        <v>463</v>
      </c>
      <c r="B27" s="354" t="s">
        <v>89</v>
      </c>
      <c r="C27" s="353"/>
      <c r="D27" s="353"/>
      <c r="E27" s="353"/>
      <c r="F27" s="353"/>
      <c r="G27" s="353"/>
      <c r="H27" s="353"/>
      <c r="I27" s="429"/>
      <c r="L27" s="39" t="s">
        <v>853</v>
      </c>
      <c r="M27" s="39">
        <f>M23</f>
        <v>0</v>
      </c>
    </row>
    <row r="28" spans="1:15" ht="12" customHeight="1" x14ac:dyDescent="0.2">
      <c r="A28" s="289">
        <v>1</v>
      </c>
      <c r="B28" s="293" t="s">
        <v>90</v>
      </c>
      <c r="C28" s="345"/>
      <c r="D28" s="341"/>
      <c r="E28" s="345"/>
      <c r="F28" s="341">
        <f>C28+D28+E28</f>
        <v>0</v>
      </c>
      <c r="G28" s="341">
        <f t="shared" ref="G28:G39" si="7">F7-F28</f>
        <v>0</v>
      </c>
      <c r="H28" s="341">
        <f t="shared" ref="H28:H39" si="8">C7-C28</f>
        <v>0</v>
      </c>
      <c r="I28" s="418"/>
    </row>
    <row r="29" spans="1:15" ht="12" customHeight="1" x14ac:dyDescent="0.2">
      <c r="A29" s="289">
        <v>2</v>
      </c>
      <c r="B29" s="293" t="s">
        <v>91</v>
      </c>
      <c r="C29" s="345">
        <v>11088035</v>
      </c>
      <c r="D29" s="401">
        <f>IF((C29+(ROUND((H29+D8)*10%,0)))&lt;(C8+D8)*95%, ROUND((H29+D8)*10%,0), ROUND((C8+D8)*95%-C29,0))+E8*10%</f>
        <v>170324</v>
      </c>
      <c r="E29" s="345"/>
      <c r="F29" s="341">
        <f t="shared" ref="F29:F39" si="9">C29+D29+E29</f>
        <v>11258359</v>
      </c>
      <c r="G29" s="341">
        <f t="shared" si="7"/>
        <v>1532915</v>
      </c>
      <c r="H29" s="341">
        <f t="shared" si="8"/>
        <v>1703239</v>
      </c>
      <c r="I29" s="418"/>
    </row>
    <row r="30" spans="1:15" ht="12" customHeight="1" x14ac:dyDescent="0.2">
      <c r="A30" s="289">
        <v>3</v>
      </c>
      <c r="B30" s="293" t="s">
        <v>92</v>
      </c>
      <c r="C30" s="345">
        <v>0</v>
      </c>
      <c r="D30" s="401">
        <f>IF((C30+(ROUND((H30+D9)*10%,0)))&lt;(C9+D9)*95%, ROUND((H30+D9)*10%,0), ROUND((C9+D9)*95%-C30,0))</f>
        <v>0</v>
      </c>
      <c r="E30" s="345">
        <f t="shared" ref="E30:E39" si="10">-I9</f>
        <v>0</v>
      </c>
      <c r="F30" s="341">
        <f t="shared" si="9"/>
        <v>0</v>
      </c>
      <c r="G30" s="341">
        <f t="shared" si="7"/>
        <v>0</v>
      </c>
      <c r="H30" s="341">
        <f t="shared" si="8"/>
        <v>0</v>
      </c>
      <c r="I30" s="418"/>
    </row>
    <row r="31" spans="1:15" ht="12" customHeight="1" x14ac:dyDescent="0.2">
      <c r="A31" s="289">
        <v>4</v>
      </c>
      <c r="B31" s="293" t="s">
        <v>93</v>
      </c>
      <c r="C31" s="345">
        <v>0</v>
      </c>
      <c r="D31" s="401">
        <f>IF((C31+(ROUND((H31+D10)*10%,0)))&lt;(C10+D10)*95%, ROUND((H31+D10)*10%,0), ROUND((C10+D10)*95%-C31,0))</f>
        <v>0</v>
      </c>
      <c r="E31" s="345">
        <f t="shared" si="10"/>
        <v>0</v>
      </c>
      <c r="F31" s="341">
        <f t="shared" si="9"/>
        <v>0</v>
      </c>
      <c r="G31" s="341">
        <f t="shared" si="7"/>
        <v>0</v>
      </c>
      <c r="H31" s="341">
        <f t="shared" si="8"/>
        <v>0</v>
      </c>
      <c r="I31" s="418"/>
    </row>
    <row r="32" spans="1:15" ht="12" customHeight="1" x14ac:dyDescent="0.2">
      <c r="A32" s="289">
        <v>5</v>
      </c>
      <c r="B32" s="293" t="s">
        <v>94</v>
      </c>
      <c r="C32" s="345">
        <v>0</v>
      </c>
      <c r="D32" s="401">
        <f>IF((C32+(ROUND((H32+D11)*15%,0)))&lt;(C11+D11)*95%, ROUND((H32+D11)*15%,0), ROUND((C11+D11)*95%-C32,0))</f>
        <v>0</v>
      </c>
      <c r="E32" s="345">
        <f t="shared" si="10"/>
        <v>0</v>
      </c>
      <c r="F32" s="341">
        <f t="shared" si="9"/>
        <v>0</v>
      </c>
      <c r="G32" s="341">
        <f t="shared" si="7"/>
        <v>0</v>
      </c>
      <c r="H32" s="341">
        <f t="shared" si="8"/>
        <v>0</v>
      </c>
      <c r="I32" s="418"/>
    </row>
    <row r="33" spans="1:10" ht="12" customHeight="1" x14ac:dyDescent="0.2">
      <c r="A33" s="289">
        <v>6</v>
      </c>
      <c r="B33" s="293" t="s">
        <v>95</v>
      </c>
      <c r="C33" s="345">
        <v>0</v>
      </c>
      <c r="D33" s="401">
        <f>IF((C33+(ROUND((H33+D12)*15%,0)))&lt;(C12+D12)*95%, ROUND((H33+D12)*15%,0), ROUND((C12+D12)*95%-C33,0))</f>
        <v>0</v>
      </c>
      <c r="E33" s="345">
        <f t="shared" si="10"/>
        <v>0</v>
      </c>
      <c r="F33" s="341">
        <f t="shared" si="9"/>
        <v>0</v>
      </c>
      <c r="G33" s="341">
        <f t="shared" si="7"/>
        <v>0</v>
      </c>
      <c r="H33" s="341">
        <f t="shared" si="8"/>
        <v>0</v>
      </c>
      <c r="I33" s="418"/>
    </row>
    <row r="34" spans="1:10" ht="23.25" customHeight="1" x14ac:dyDescent="0.2">
      <c r="A34" s="289">
        <v>7</v>
      </c>
      <c r="B34" s="293" t="s">
        <v>96</v>
      </c>
      <c r="C34" s="345">
        <v>5935727</v>
      </c>
      <c r="D34" s="401">
        <f>IF((C34+(ROUND((H34+D13)*20%,0)))&lt;(C13+D13)*95%, ROUND((H34+D13)*20%,0), ROUND((C13+D13)*95%-C34,0))</f>
        <v>191191</v>
      </c>
      <c r="E34" s="345">
        <f t="shared" si="10"/>
        <v>0</v>
      </c>
      <c r="F34" s="341">
        <f t="shared" si="9"/>
        <v>6126918</v>
      </c>
      <c r="G34" s="341">
        <f t="shared" si="7"/>
        <v>764766</v>
      </c>
      <c r="H34" s="341">
        <f t="shared" si="8"/>
        <v>955957</v>
      </c>
      <c r="I34" s="418"/>
    </row>
    <row r="35" spans="1:10" ht="12" customHeight="1" x14ac:dyDescent="0.2">
      <c r="A35" s="289">
        <v>8</v>
      </c>
      <c r="B35" s="293" t="s">
        <v>97</v>
      </c>
      <c r="C35" s="345"/>
      <c r="D35" s="401">
        <f>IF((C35+(ROUND((H35+D14)*10%,0)))&lt;(C14+D14)*95%, ROUND((H35+D14)*10%,0), ROUND((C14+D14)*95%-C35,0))</f>
        <v>0</v>
      </c>
      <c r="E35" s="345">
        <f t="shared" si="10"/>
        <v>0</v>
      </c>
      <c r="F35" s="341">
        <f t="shared" si="9"/>
        <v>0</v>
      </c>
      <c r="G35" s="341">
        <f t="shared" si="7"/>
        <v>0</v>
      </c>
      <c r="H35" s="341">
        <f t="shared" si="8"/>
        <v>0</v>
      </c>
      <c r="I35" s="418"/>
    </row>
    <row r="36" spans="1:10" ht="12" customHeight="1" x14ac:dyDescent="0.2">
      <c r="A36" s="289">
        <v>9</v>
      </c>
      <c r="B36" s="293" t="s">
        <v>87</v>
      </c>
      <c r="C36" s="345"/>
      <c r="D36" s="401">
        <f>IF((C36+(ROUND((H36+D15)*10%,0)))&lt;(C15+D15)*95%, ROUND((H36+D15)*10%,0), ROUND((C15+D15)*95%-C36,0))</f>
        <v>0</v>
      </c>
      <c r="E36" s="345">
        <f t="shared" si="10"/>
        <v>0</v>
      </c>
      <c r="F36" s="341">
        <f t="shared" si="9"/>
        <v>0</v>
      </c>
      <c r="G36" s="341">
        <f t="shared" si="7"/>
        <v>0</v>
      </c>
      <c r="H36" s="341">
        <f t="shared" si="8"/>
        <v>0</v>
      </c>
      <c r="I36" s="418"/>
    </row>
    <row r="37" spans="1:10" ht="12" customHeight="1" x14ac:dyDescent="0.2">
      <c r="A37" s="289">
        <v>10</v>
      </c>
      <c r="B37" s="293" t="s">
        <v>88</v>
      </c>
      <c r="C37" s="345"/>
      <c r="D37" s="401">
        <f>IF((C37+(ROUND((H37+D16)*10%,0)))&lt;(C16+D16)*95%, ROUND((H37+D16)*10%,0), ROUND((C16+D16)*95%-C37,0))</f>
        <v>0</v>
      </c>
      <c r="E37" s="345">
        <f t="shared" si="10"/>
        <v>0</v>
      </c>
      <c r="F37" s="341">
        <f t="shared" si="9"/>
        <v>0</v>
      </c>
      <c r="G37" s="341">
        <f t="shared" si="7"/>
        <v>0</v>
      </c>
      <c r="H37" s="341">
        <f t="shared" si="8"/>
        <v>0</v>
      </c>
      <c r="I37" s="418"/>
    </row>
    <row r="38" spans="1:10" ht="12" customHeight="1" x14ac:dyDescent="0.2">
      <c r="A38" s="289">
        <v>11</v>
      </c>
      <c r="B38" s="293" t="s">
        <v>98</v>
      </c>
      <c r="C38" s="345"/>
      <c r="D38" s="401">
        <f>IF((C38+(ROUND((H38+D17)*10%,0)))&lt;(C17+D17)*95%, ROUND((H38+D17)*10%,0), ROUND((C17+D17)*95%-C38,0))</f>
        <v>0</v>
      </c>
      <c r="E38" s="345">
        <f t="shared" si="10"/>
        <v>0</v>
      </c>
      <c r="F38" s="341">
        <f t="shared" si="9"/>
        <v>0</v>
      </c>
      <c r="G38" s="341">
        <f t="shared" si="7"/>
        <v>0</v>
      </c>
      <c r="H38" s="341">
        <f t="shared" si="8"/>
        <v>0</v>
      </c>
      <c r="I38" s="418"/>
    </row>
    <row r="39" spans="1:10" ht="12" customHeight="1" x14ac:dyDescent="0.2">
      <c r="A39" s="289">
        <v>12</v>
      </c>
      <c r="B39" s="293" t="s">
        <v>99</v>
      </c>
      <c r="C39" s="345"/>
      <c r="D39" s="401">
        <f>IF((C39+(ROUND((H39+D18)*10%,0)))&lt;(C18+D18)*95%, ROUND((H39+D18)*10%,0), ROUND((C18+D18)*95%-C39,0))</f>
        <v>0</v>
      </c>
      <c r="E39" s="345">
        <f t="shared" si="10"/>
        <v>0</v>
      </c>
      <c r="F39" s="341">
        <f t="shared" si="9"/>
        <v>0</v>
      </c>
      <c r="G39" s="341">
        <f t="shared" si="7"/>
        <v>0</v>
      </c>
      <c r="H39" s="341">
        <f t="shared" si="8"/>
        <v>0</v>
      </c>
      <c r="I39" s="418"/>
    </row>
    <row r="40" spans="1:10" ht="12" customHeight="1" x14ac:dyDescent="0.2">
      <c r="A40" s="325"/>
      <c r="B40" s="326" t="s">
        <v>364</v>
      </c>
      <c r="C40" s="341">
        <f t="shared" ref="C40:H40" si="11">SUM(C28:C39)</f>
        <v>17023762</v>
      </c>
      <c r="D40" s="341">
        <f t="shared" si="11"/>
        <v>361515</v>
      </c>
      <c r="E40" s="341">
        <f t="shared" si="11"/>
        <v>0</v>
      </c>
      <c r="F40" s="341">
        <f t="shared" si="11"/>
        <v>17385277</v>
      </c>
      <c r="G40" s="341">
        <f t="shared" si="11"/>
        <v>2297681</v>
      </c>
      <c r="H40" s="341">
        <f t="shared" si="11"/>
        <v>2659196</v>
      </c>
      <c r="I40" s="418"/>
    </row>
    <row r="41" spans="1:10" ht="12" customHeight="1" x14ac:dyDescent="0.2">
      <c r="A41" s="347" t="s">
        <v>12</v>
      </c>
      <c r="B41" s="348" t="s">
        <v>475</v>
      </c>
      <c r="C41" s="342"/>
      <c r="D41" s="342"/>
      <c r="E41" s="342"/>
      <c r="F41" s="342"/>
      <c r="G41" s="343">
        <f>F20</f>
        <v>0</v>
      </c>
      <c r="H41" s="343">
        <f>C20</f>
        <v>0</v>
      </c>
      <c r="I41" s="419"/>
    </row>
    <row r="42" spans="1:10" ht="12" customHeight="1" x14ac:dyDescent="0.2">
      <c r="A42" s="349"/>
      <c r="B42" s="927" t="s">
        <v>365</v>
      </c>
      <c r="C42" s="927"/>
      <c r="D42" s="927"/>
      <c r="E42" s="344"/>
      <c r="F42" s="344"/>
      <c r="G42" s="344"/>
      <c r="H42" s="344"/>
      <c r="I42" s="419"/>
    </row>
    <row r="43" spans="1:10" ht="12" customHeight="1" x14ac:dyDescent="0.2">
      <c r="A43" s="315" t="s">
        <v>16</v>
      </c>
      <c r="B43" s="350" t="s">
        <v>409</v>
      </c>
      <c r="C43" s="345">
        <v>10132</v>
      </c>
      <c r="D43" s="401">
        <f>IF((C43+(ROUND((H43+D22)*20%,0)))&lt;(C22+D22)*95%, ROUND((H43+D22)*20%,0), ROUND((C22+D22)*95%-C43,0))</f>
        <v>8106</v>
      </c>
      <c r="E43" s="345"/>
      <c r="F43" s="341">
        <f>C43+D43+E43</f>
        <v>18238</v>
      </c>
      <c r="G43" s="341">
        <f>F22-F43</f>
        <v>32423</v>
      </c>
      <c r="H43" s="341">
        <f>C22-C43</f>
        <v>40529</v>
      </c>
      <c r="I43" s="418"/>
    </row>
    <row r="44" spans="1:10" ht="12" customHeight="1" x14ac:dyDescent="0.2">
      <c r="A44" s="351"/>
      <c r="B44" s="355" t="s">
        <v>366</v>
      </c>
      <c r="C44" s="343">
        <f t="shared" ref="C44:H44" si="12">C40+C41+C43</f>
        <v>17033894</v>
      </c>
      <c r="D44" s="343">
        <f t="shared" si="12"/>
        <v>369621</v>
      </c>
      <c r="E44" s="343">
        <f t="shared" si="12"/>
        <v>0</v>
      </c>
      <c r="F44" s="343">
        <f t="shared" si="12"/>
        <v>17403515</v>
      </c>
      <c r="G44" s="343">
        <f t="shared" si="12"/>
        <v>2330104</v>
      </c>
      <c r="H44" s="343">
        <f t="shared" si="12"/>
        <v>2699725</v>
      </c>
      <c r="I44" s="419"/>
    </row>
    <row r="45" spans="1:10" s="20" customFormat="1" ht="42" customHeight="1" x14ac:dyDescent="0.25">
      <c r="A45" s="924" t="s">
        <v>840</v>
      </c>
      <c r="B45" s="925"/>
      <c r="C45" s="925"/>
      <c r="D45" s="925"/>
      <c r="E45" s="925"/>
      <c r="F45" s="925"/>
      <c r="G45" s="925"/>
      <c r="H45" s="925"/>
      <c r="I45" s="925"/>
      <c r="J45" s="925"/>
    </row>
    <row r="51" spans="1:2" ht="15" x14ac:dyDescent="0.25">
      <c r="A51" s="5"/>
      <c r="B51" s="51"/>
    </row>
  </sheetData>
  <sheetProtection formatColumns="0" formatRows="0"/>
  <mergeCells count="12">
    <mergeCell ref="A45:J45"/>
    <mergeCell ref="A1:J1"/>
    <mergeCell ref="A2:J2"/>
    <mergeCell ref="A3:F3"/>
    <mergeCell ref="G3:J3"/>
    <mergeCell ref="B42:D42"/>
    <mergeCell ref="A4:A5"/>
    <mergeCell ref="A24:F24"/>
    <mergeCell ref="H4:J4"/>
    <mergeCell ref="G24:H24"/>
    <mergeCell ref="A25:A26"/>
    <mergeCell ref="B25:B26"/>
  </mergeCells>
  <printOptions horizontalCentered="1"/>
  <pageMargins left="0.74803149606299213" right="0.23622047244094491" top="0.17" bottom="0.15748031496062992" header="0.17" footer="0.15748031496062992"/>
  <pageSetup paperSize="9" scale="84" firstPageNumber="6" orientation="landscape" blackAndWhite="1" useFirstPageNumber="1"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51"/>
  <sheetViews>
    <sheetView view="pageBreakPreview" topLeftCell="A13" zoomScaleNormal="100" zoomScaleSheetLayoutView="100" workbookViewId="0">
      <selection activeCell="L5" sqref="L5"/>
    </sheetView>
  </sheetViews>
  <sheetFormatPr defaultRowHeight="11.25" x14ac:dyDescent="0.2"/>
  <cols>
    <col min="1" max="1" width="5.28515625" style="12" customWidth="1"/>
    <col min="2" max="2" width="28.85546875" style="5" customWidth="1"/>
    <col min="3" max="3" width="12.42578125" style="5" customWidth="1"/>
    <col min="4" max="4" width="12.7109375" style="5" customWidth="1"/>
    <col min="5" max="5" width="14.5703125" style="5" customWidth="1"/>
    <col min="6" max="6" width="14.85546875" style="5" customWidth="1"/>
    <col min="7" max="7" width="14.42578125" style="5" customWidth="1"/>
    <col min="8" max="8" width="15.28515625" style="5" customWidth="1"/>
    <col min="9" max="9" width="12.5703125" style="5" customWidth="1"/>
    <col min="10" max="10" width="13.85546875" style="5" customWidth="1"/>
    <col min="11" max="11" width="11.140625" style="5" customWidth="1"/>
    <col min="12" max="12" width="14.7109375" style="5" customWidth="1"/>
    <col min="13" max="13" width="10.5703125" style="5" customWidth="1"/>
    <col min="14" max="14" width="9.140625" style="5"/>
    <col min="15" max="15" width="26.42578125" style="5" customWidth="1"/>
    <col min="16" max="16384" width="9.140625" style="5"/>
  </cols>
  <sheetData>
    <row r="1" spans="1:15" ht="12" x14ac:dyDescent="0.2">
      <c r="A1" s="926" t="str">
        <f>COVER!A1</f>
        <v>Kendriya Vidyalaya  GANGTOK</v>
      </c>
      <c r="B1" s="926"/>
      <c r="C1" s="926"/>
      <c r="D1" s="926"/>
      <c r="E1" s="926"/>
      <c r="F1" s="926"/>
      <c r="G1" s="926"/>
      <c r="H1" s="926"/>
      <c r="I1" s="926"/>
      <c r="J1" s="926"/>
    </row>
    <row r="2" spans="1:15" ht="14.25" customHeight="1" x14ac:dyDescent="0.2">
      <c r="A2" s="931" t="s">
        <v>787</v>
      </c>
      <c r="B2" s="931"/>
      <c r="C2" s="931"/>
      <c r="D2" s="931"/>
      <c r="E2" s="931"/>
      <c r="F2" s="931"/>
      <c r="G2" s="931"/>
      <c r="H2" s="931"/>
      <c r="I2" s="931"/>
      <c r="J2" s="931"/>
    </row>
    <row r="3" spans="1:15" ht="16.5" customHeight="1" x14ac:dyDescent="0.2">
      <c r="A3" s="931" t="s">
        <v>125</v>
      </c>
      <c r="B3" s="931"/>
      <c r="C3" s="931"/>
      <c r="D3" s="931"/>
      <c r="E3" s="931"/>
      <c r="F3" s="931"/>
      <c r="G3" s="931"/>
      <c r="H3" s="931"/>
      <c r="I3" s="931"/>
      <c r="J3" s="931"/>
    </row>
    <row r="4" spans="1:15" ht="48" x14ac:dyDescent="0.2">
      <c r="A4" s="903" t="s">
        <v>152</v>
      </c>
      <c r="B4" s="602" t="s">
        <v>367</v>
      </c>
      <c r="C4" s="604" t="s">
        <v>126</v>
      </c>
      <c r="D4" s="604" t="s">
        <v>488</v>
      </c>
      <c r="E4" s="604" t="s">
        <v>786</v>
      </c>
      <c r="F4" s="604" t="s">
        <v>368</v>
      </c>
      <c r="H4" s="930" t="s">
        <v>547</v>
      </c>
      <c r="I4" s="930"/>
      <c r="J4" s="930"/>
    </row>
    <row r="5" spans="1:15" ht="56.25" x14ac:dyDescent="0.2">
      <c r="A5" s="904"/>
      <c r="B5" s="600"/>
      <c r="C5" s="339">
        <v>1</v>
      </c>
      <c r="D5" s="339">
        <v>2</v>
      </c>
      <c r="E5" s="339">
        <v>3</v>
      </c>
      <c r="F5" s="339" t="s">
        <v>285</v>
      </c>
      <c r="G5" s="339"/>
      <c r="H5" s="428" t="s">
        <v>544</v>
      </c>
      <c r="I5" s="652" t="s">
        <v>692</v>
      </c>
      <c r="J5" s="428" t="s">
        <v>693</v>
      </c>
      <c r="K5" s="38" t="s">
        <v>847</v>
      </c>
      <c r="L5" s="38" t="s">
        <v>881</v>
      </c>
      <c r="M5" s="38" t="s">
        <v>848</v>
      </c>
      <c r="N5" s="38" t="s">
        <v>849</v>
      </c>
      <c r="O5" s="39"/>
    </row>
    <row r="6" spans="1:15" ht="12" customHeight="1" x14ac:dyDescent="0.2">
      <c r="A6" s="352" t="s">
        <v>463</v>
      </c>
      <c r="B6" s="623" t="s">
        <v>89</v>
      </c>
      <c r="C6" s="353"/>
      <c r="D6" s="353"/>
      <c r="E6" s="353"/>
      <c r="F6" s="353"/>
      <c r="G6" s="429"/>
      <c r="J6" s="39"/>
      <c r="K6" s="39"/>
      <c r="L6" s="39"/>
      <c r="M6" s="39"/>
      <c r="N6" s="39"/>
      <c r="O6" s="39"/>
    </row>
    <row r="7" spans="1:15" ht="12" customHeight="1" x14ac:dyDescent="0.25">
      <c r="A7" s="289">
        <v>1</v>
      </c>
      <c r="B7" s="293" t="s">
        <v>90</v>
      </c>
      <c r="C7" s="345"/>
      <c r="D7" s="343">
        <f>PAYMENTS!H105</f>
        <v>0</v>
      </c>
      <c r="E7" s="345"/>
      <c r="F7" s="343">
        <f>C7+D7+E7</f>
        <v>0</v>
      </c>
      <c r="G7" s="291"/>
      <c r="H7" s="141"/>
      <c r="I7" s="655"/>
      <c r="J7" s="144">
        <f>H7-I7</f>
        <v>0</v>
      </c>
      <c r="K7" s="39">
        <f>J7</f>
        <v>0</v>
      </c>
      <c r="L7" s="39">
        <v>0</v>
      </c>
      <c r="M7" s="39">
        <f>IF(L7&gt;K7,L7-K7,0)</f>
        <v>0</v>
      </c>
      <c r="N7" s="39">
        <f>IF(L7&lt;K7,K7-L7,0)</f>
        <v>0</v>
      </c>
      <c r="O7" s="39" t="s">
        <v>90</v>
      </c>
    </row>
    <row r="8" spans="1:15" ht="12" customHeight="1" x14ac:dyDescent="0.25">
      <c r="A8" s="289">
        <v>2</v>
      </c>
      <c r="B8" s="293" t="s">
        <v>91</v>
      </c>
      <c r="C8" s="345"/>
      <c r="D8" s="343">
        <f>PAYMENTS!H106</f>
        <v>0</v>
      </c>
      <c r="E8" s="345">
        <f>-E20</f>
        <v>0</v>
      </c>
      <c r="F8" s="343">
        <f t="shared" ref="F8:F18" si="0">C8+D8+E8</f>
        <v>0</v>
      </c>
      <c r="G8" s="291"/>
      <c r="H8" s="141"/>
      <c r="I8" s="655"/>
      <c r="J8" s="144">
        <f t="shared" ref="J8:J18" si="1">H8-I8</f>
        <v>0</v>
      </c>
      <c r="K8" s="39">
        <f t="shared" ref="K8:K22" si="2">J8</f>
        <v>0</v>
      </c>
      <c r="L8" s="39">
        <v>0</v>
      </c>
      <c r="M8" s="39">
        <f t="shared" ref="M8:M22" si="3">IF(L8&gt;K8,L8-K8,0)</f>
        <v>0</v>
      </c>
      <c r="N8" s="39">
        <f t="shared" ref="N8:N22" si="4">IF(L8&lt;K8,K8-L8,0)</f>
        <v>0</v>
      </c>
      <c r="O8" s="39" t="s">
        <v>91</v>
      </c>
    </row>
    <row r="9" spans="1:15" ht="12" customHeight="1" x14ac:dyDescent="0.25">
      <c r="A9" s="289">
        <v>3</v>
      </c>
      <c r="B9" s="293" t="s">
        <v>92</v>
      </c>
      <c r="C9" s="345"/>
      <c r="D9" s="343">
        <f>PAYMENTS!H107</f>
        <v>0</v>
      </c>
      <c r="E9" s="345">
        <f t="shared" ref="E9:E18" si="5">-H9</f>
        <v>0</v>
      </c>
      <c r="F9" s="343">
        <f t="shared" si="0"/>
        <v>0</v>
      </c>
      <c r="G9" s="291"/>
      <c r="H9" s="141"/>
      <c r="I9" s="655"/>
      <c r="J9" s="144">
        <f t="shared" si="1"/>
        <v>0</v>
      </c>
      <c r="K9" s="39">
        <f t="shared" si="2"/>
        <v>0</v>
      </c>
      <c r="L9" s="39">
        <v>0</v>
      </c>
      <c r="M9" s="39">
        <f t="shared" si="3"/>
        <v>0</v>
      </c>
      <c r="N9" s="39">
        <f t="shared" si="4"/>
        <v>0</v>
      </c>
      <c r="O9" s="39" t="s">
        <v>92</v>
      </c>
    </row>
    <row r="10" spans="1:15" ht="12" customHeight="1" x14ac:dyDescent="0.25">
      <c r="A10" s="289">
        <v>4</v>
      </c>
      <c r="B10" s="293" t="s">
        <v>93</v>
      </c>
      <c r="C10" s="345"/>
      <c r="D10" s="343">
        <f>PAYMENTS!H108</f>
        <v>0</v>
      </c>
      <c r="E10" s="345">
        <f t="shared" si="5"/>
        <v>0</v>
      </c>
      <c r="F10" s="343">
        <f t="shared" si="0"/>
        <v>0</v>
      </c>
      <c r="G10" s="291"/>
      <c r="H10" s="141"/>
      <c r="I10" s="655"/>
      <c r="J10" s="144">
        <f t="shared" si="1"/>
        <v>0</v>
      </c>
      <c r="K10" s="39">
        <f t="shared" si="2"/>
        <v>0</v>
      </c>
      <c r="L10" s="39">
        <v>0</v>
      </c>
      <c r="M10" s="39">
        <f t="shared" si="3"/>
        <v>0</v>
      </c>
      <c r="N10" s="39">
        <f t="shared" si="4"/>
        <v>0</v>
      </c>
      <c r="O10" s="39" t="s">
        <v>93</v>
      </c>
    </row>
    <row r="11" spans="1:15" ht="12" customHeight="1" x14ac:dyDescent="0.25">
      <c r="A11" s="289">
        <v>5</v>
      </c>
      <c r="B11" s="293" t="s">
        <v>94</v>
      </c>
      <c r="C11" s="345"/>
      <c r="D11" s="343">
        <f>PAYMENTS!H109</f>
        <v>0</v>
      </c>
      <c r="E11" s="345">
        <f t="shared" si="5"/>
        <v>0</v>
      </c>
      <c r="F11" s="343">
        <f t="shared" si="0"/>
        <v>0</v>
      </c>
      <c r="G11" s="291"/>
      <c r="H11" s="141"/>
      <c r="I11" s="655"/>
      <c r="J11" s="144">
        <f t="shared" si="1"/>
        <v>0</v>
      </c>
      <c r="K11" s="39">
        <f t="shared" si="2"/>
        <v>0</v>
      </c>
      <c r="L11" s="39">
        <v>0</v>
      </c>
      <c r="M11" s="39">
        <f t="shared" si="3"/>
        <v>0</v>
      </c>
      <c r="N11" s="39">
        <f t="shared" si="4"/>
        <v>0</v>
      </c>
      <c r="O11" s="39" t="s">
        <v>94</v>
      </c>
    </row>
    <row r="12" spans="1:15" ht="12" customHeight="1" x14ac:dyDescent="0.25">
      <c r="A12" s="289">
        <v>6</v>
      </c>
      <c r="B12" s="293" t="s">
        <v>95</v>
      </c>
      <c r="C12" s="345"/>
      <c r="D12" s="343">
        <f>PAYMENTS!H110</f>
        <v>0</v>
      </c>
      <c r="E12" s="345">
        <f t="shared" si="5"/>
        <v>0</v>
      </c>
      <c r="F12" s="343">
        <f t="shared" si="0"/>
        <v>0</v>
      </c>
      <c r="G12" s="291"/>
      <c r="H12" s="141"/>
      <c r="I12" s="655"/>
      <c r="J12" s="144">
        <f t="shared" si="1"/>
        <v>0</v>
      </c>
      <c r="K12" s="39">
        <f t="shared" si="2"/>
        <v>0</v>
      </c>
      <c r="L12" s="39">
        <v>0</v>
      </c>
      <c r="M12" s="39">
        <f t="shared" si="3"/>
        <v>0</v>
      </c>
      <c r="N12" s="39">
        <f t="shared" si="4"/>
        <v>0</v>
      </c>
      <c r="O12" s="39" t="s">
        <v>95</v>
      </c>
    </row>
    <row r="13" spans="1:15" ht="12" customHeight="1" x14ac:dyDescent="0.25">
      <c r="A13" s="289">
        <v>7</v>
      </c>
      <c r="B13" s="293" t="s">
        <v>96</v>
      </c>
      <c r="C13" s="345"/>
      <c r="D13" s="343">
        <f>PAYMENTS!H111</f>
        <v>0</v>
      </c>
      <c r="E13" s="345">
        <f t="shared" si="5"/>
        <v>0</v>
      </c>
      <c r="F13" s="343">
        <f t="shared" si="0"/>
        <v>0</v>
      </c>
      <c r="G13" s="291"/>
      <c r="H13" s="141"/>
      <c r="I13" s="655"/>
      <c r="J13" s="144">
        <f t="shared" si="1"/>
        <v>0</v>
      </c>
      <c r="K13" s="39">
        <f t="shared" si="2"/>
        <v>0</v>
      </c>
      <c r="L13" s="39">
        <v>0</v>
      </c>
      <c r="M13" s="39">
        <f t="shared" si="3"/>
        <v>0</v>
      </c>
      <c r="N13" s="39">
        <f t="shared" si="4"/>
        <v>0</v>
      </c>
      <c r="O13" s="39" t="s">
        <v>96</v>
      </c>
    </row>
    <row r="14" spans="1:15" ht="12" customHeight="1" x14ac:dyDescent="0.25">
      <c r="A14" s="289">
        <v>8</v>
      </c>
      <c r="B14" s="293" t="s">
        <v>97</v>
      </c>
      <c r="C14" s="345"/>
      <c r="D14" s="343">
        <f>PAYMENTS!H113</f>
        <v>0</v>
      </c>
      <c r="E14" s="345">
        <f t="shared" si="5"/>
        <v>0</v>
      </c>
      <c r="F14" s="343">
        <f t="shared" si="0"/>
        <v>0</v>
      </c>
      <c r="G14" s="291"/>
      <c r="H14" s="141"/>
      <c r="I14" s="655"/>
      <c r="J14" s="144">
        <f t="shared" si="1"/>
        <v>0</v>
      </c>
      <c r="K14" s="39">
        <f t="shared" si="2"/>
        <v>0</v>
      </c>
      <c r="L14" s="39">
        <v>0</v>
      </c>
      <c r="M14" s="39">
        <f t="shared" si="3"/>
        <v>0</v>
      </c>
      <c r="N14" s="39">
        <f t="shared" si="4"/>
        <v>0</v>
      </c>
      <c r="O14" s="39" t="s">
        <v>97</v>
      </c>
    </row>
    <row r="15" spans="1:15" ht="12" customHeight="1" x14ac:dyDescent="0.25">
      <c r="A15" s="289">
        <v>9</v>
      </c>
      <c r="B15" s="293" t="s">
        <v>87</v>
      </c>
      <c r="C15" s="345"/>
      <c r="D15" s="343">
        <f>PAYMENTS!H114</f>
        <v>0</v>
      </c>
      <c r="E15" s="345">
        <f t="shared" si="5"/>
        <v>0</v>
      </c>
      <c r="F15" s="343">
        <f t="shared" si="0"/>
        <v>0</v>
      </c>
      <c r="G15" s="291"/>
      <c r="H15" s="141"/>
      <c r="I15" s="655"/>
      <c r="J15" s="144">
        <f t="shared" si="1"/>
        <v>0</v>
      </c>
      <c r="K15" s="39">
        <f t="shared" si="2"/>
        <v>0</v>
      </c>
      <c r="L15" s="39">
        <v>0</v>
      </c>
      <c r="M15" s="39">
        <f t="shared" si="3"/>
        <v>0</v>
      </c>
      <c r="N15" s="39">
        <f t="shared" si="4"/>
        <v>0</v>
      </c>
      <c r="O15" s="39" t="s">
        <v>87</v>
      </c>
    </row>
    <row r="16" spans="1:15" ht="12" customHeight="1" x14ac:dyDescent="0.25">
      <c r="A16" s="289">
        <v>10</v>
      </c>
      <c r="B16" s="293" t="s">
        <v>88</v>
      </c>
      <c r="C16" s="345"/>
      <c r="D16" s="343">
        <f>PAYMENTS!H115</f>
        <v>0</v>
      </c>
      <c r="E16" s="345">
        <f t="shared" si="5"/>
        <v>0</v>
      </c>
      <c r="F16" s="343">
        <f t="shared" si="0"/>
        <v>0</v>
      </c>
      <c r="G16" s="291"/>
      <c r="H16" s="141"/>
      <c r="I16" s="655"/>
      <c r="J16" s="144">
        <f t="shared" si="1"/>
        <v>0</v>
      </c>
      <c r="K16" s="39">
        <f t="shared" si="2"/>
        <v>0</v>
      </c>
      <c r="L16" s="39">
        <v>0</v>
      </c>
      <c r="M16" s="39">
        <f t="shared" si="3"/>
        <v>0</v>
      </c>
      <c r="N16" s="39">
        <f t="shared" si="4"/>
        <v>0</v>
      </c>
      <c r="O16" s="39" t="s">
        <v>88</v>
      </c>
    </row>
    <row r="17" spans="1:15" ht="12" customHeight="1" x14ac:dyDescent="0.25">
      <c r="A17" s="289">
        <v>11</v>
      </c>
      <c r="B17" s="293" t="s">
        <v>98</v>
      </c>
      <c r="C17" s="345"/>
      <c r="D17" s="343">
        <f>PAYMENTS!H116</f>
        <v>0</v>
      </c>
      <c r="E17" s="345">
        <f t="shared" si="5"/>
        <v>0</v>
      </c>
      <c r="F17" s="343">
        <f t="shared" si="0"/>
        <v>0</v>
      </c>
      <c r="G17" s="291"/>
      <c r="H17" s="141"/>
      <c r="I17" s="655"/>
      <c r="J17" s="144">
        <f t="shared" si="1"/>
        <v>0</v>
      </c>
      <c r="K17" s="39">
        <f t="shared" si="2"/>
        <v>0</v>
      </c>
      <c r="L17" s="39">
        <v>0</v>
      </c>
      <c r="M17" s="39">
        <f t="shared" si="3"/>
        <v>0</v>
      </c>
      <c r="N17" s="39">
        <f t="shared" si="4"/>
        <v>0</v>
      </c>
      <c r="O17" s="39" t="s">
        <v>98</v>
      </c>
    </row>
    <row r="18" spans="1:15" ht="12" customHeight="1" x14ac:dyDescent="0.25">
      <c r="A18" s="289">
        <v>12</v>
      </c>
      <c r="B18" s="293" t="s">
        <v>99</v>
      </c>
      <c r="C18" s="345"/>
      <c r="D18" s="343">
        <f>PAYMENTS!H117</f>
        <v>0</v>
      </c>
      <c r="E18" s="345">
        <f t="shared" si="5"/>
        <v>0</v>
      </c>
      <c r="F18" s="343">
        <f t="shared" si="0"/>
        <v>0</v>
      </c>
      <c r="G18" s="291"/>
      <c r="H18" s="141"/>
      <c r="I18" s="655"/>
      <c r="J18" s="144">
        <f t="shared" si="1"/>
        <v>0</v>
      </c>
      <c r="K18" s="39">
        <f t="shared" si="2"/>
        <v>0</v>
      </c>
      <c r="L18" s="39">
        <v>0</v>
      </c>
      <c r="M18" s="39">
        <f t="shared" si="3"/>
        <v>0</v>
      </c>
      <c r="N18" s="39">
        <f t="shared" si="4"/>
        <v>0</v>
      </c>
      <c r="O18" s="39" t="s">
        <v>99</v>
      </c>
    </row>
    <row r="19" spans="1:15" ht="12" customHeight="1" x14ac:dyDescent="0.25">
      <c r="A19" s="325"/>
      <c r="B19" s="326" t="s">
        <v>364</v>
      </c>
      <c r="C19" s="343">
        <f>SUM(C7:C18)</f>
        <v>0</v>
      </c>
      <c r="D19" s="343">
        <f>SUM(D7:D18)</f>
        <v>0</v>
      </c>
      <c r="E19" s="343">
        <f>SUM(E7:E18)</f>
        <v>0</v>
      </c>
      <c r="F19" s="343">
        <f>SUM(F7:F18)</f>
        <v>0</v>
      </c>
      <c r="G19" s="291"/>
      <c r="H19" s="141"/>
      <c r="I19" s="655"/>
      <c r="J19" s="144"/>
      <c r="K19" s="39"/>
      <c r="L19" s="39"/>
      <c r="M19" s="39"/>
      <c r="N19" s="39"/>
      <c r="O19" s="39"/>
    </row>
    <row r="20" spans="1:15" ht="12" customHeight="1" x14ac:dyDescent="0.25">
      <c r="A20" s="315" t="s">
        <v>12</v>
      </c>
      <c r="B20" s="293" t="s">
        <v>475</v>
      </c>
      <c r="C20" s="345"/>
      <c r="D20" s="343">
        <f>-'S8-Sp.'!E21</f>
        <v>0</v>
      </c>
      <c r="E20" s="345"/>
      <c r="F20" s="343">
        <f>C20+D20+E20</f>
        <v>0</v>
      </c>
      <c r="G20" s="291"/>
      <c r="H20" s="141"/>
      <c r="I20" s="655"/>
      <c r="J20" s="144"/>
      <c r="K20" s="39"/>
      <c r="L20" s="39"/>
      <c r="M20" s="39"/>
      <c r="N20" s="39"/>
      <c r="O20" s="39"/>
    </row>
    <row r="21" spans="1:15" ht="12" customHeight="1" x14ac:dyDescent="0.25">
      <c r="A21" s="346"/>
      <c r="B21" s="554" t="s">
        <v>365</v>
      </c>
      <c r="C21" s="344"/>
      <c r="D21" s="344"/>
      <c r="E21" s="344"/>
      <c r="F21" s="344"/>
      <c r="G21" s="291"/>
      <c r="H21" s="141"/>
      <c r="I21" s="655"/>
      <c r="J21" s="144"/>
      <c r="K21" s="39"/>
      <c r="L21" s="39"/>
      <c r="M21" s="39"/>
      <c r="N21" s="39"/>
      <c r="O21" s="39"/>
    </row>
    <row r="22" spans="1:15" ht="12" customHeight="1" x14ac:dyDescent="0.25">
      <c r="A22" s="315" t="s">
        <v>16</v>
      </c>
      <c r="B22" s="288" t="s">
        <v>409</v>
      </c>
      <c r="C22" s="345"/>
      <c r="D22" s="332">
        <f>PAYMENTS!H112</f>
        <v>0</v>
      </c>
      <c r="E22" s="332"/>
      <c r="F22" s="343">
        <f>C22+D22+E22</f>
        <v>0</v>
      </c>
      <c r="G22" s="291"/>
      <c r="H22" s="141"/>
      <c r="I22" s="655"/>
      <c r="J22" s="144">
        <f>H22-I22</f>
        <v>0</v>
      </c>
      <c r="K22" s="39">
        <f t="shared" si="2"/>
        <v>0</v>
      </c>
      <c r="L22" s="39">
        <v>0</v>
      </c>
      <c r="M22" s="39">
        <f t="shared" si="3"/>
        <v>0</v>
      </c>
      <c r="N22" s="39">
        <f t="shared" si="4"/>
        <v>0</v>
      </c>
      <c r="O22" s="39" t="s">
        <v>409</v>
      </c>
    </row>
    <row r="23" spans="1:15" ht="12" customHeight="1" x14ac:dyDescent="0.2">
      <c r="A23" s="289"/>
      <c r="B23" s="326" t="s">
        <v>366</v>
      </c>
      <c r="C23" s="343">
        <f>C19+C20+C22</f>
        <v>0</v>
      </c>
      <c r="D23" s="343">
        <f>D19+D20+D22</f>
        <v>0</v>
      </c>
      <c r="E23" s="343">
        <f>E19+E20+E22</f>
        <v>0</v>
      </c>
      <c r="F23" s="343">
        <f>F19+F20+F22</f>
        <v>0</v>
      </c>
      <c r="G23" s="291"/>
      <c r="H23" s="138">
        <f>SUM(H7:H22)</f>
        <v>0</v>
      </c>
      <c r="I23" s="654">
        <f>SUM(I7:I22)</f>
        <v>0</v>
      </c>
      <c r="J23" s="138">
        <f>SUM(J7:J22)</f>
        <v>0</v>
      </c>
      <c r="K23" s="39">
        <f>SUM(K7:K22)</f>
        <v>0</v>
      </c>
      <c r="L23" s="39">
        <f t="shared" ref="L23:N23" si="6">SUM(L7:L22)</f>
        <v>0</v>
      </c>
      <c r="M23" s="39">
        <f t="shared" si="6"/>
        <v>0</v>
      </c>
      <c r="N23" s="39">
        <f t="shared" si="6"/>
        <v>0</v>
      </c>
      <c r="O23" s="39"/>
    </row>
    <row r="24" spans="1:15" ht="12.75" customHeight="1" x14ac:dyDescent="0.2">
      <c r="A24" s="928" t="s">
        <v>203</v>
      </c>
      <c r="B24" s="928"/>
      <c r="C24" s="928"/>
      <c r="D24" s="928"/>
      <c r="E24" s="928"/>
      <c r="F24" s="928"/>
      <c r="G24" s="928" t="s">
        <v>128</v>
      </c>
      <c r="H24" s="936"/>
      <c r="L24" s="39" t="s">
        <v>850</v>
      </c>
      <c r="M24" s="39">
        <f>J23</f>
        <v>0</v>
      </c>
    </row>
    <row r="25" spans="1:15" ht="36" x14ac:dyDescent="0.2">
      <c r="A25" s="904" t="s">
        <v>152</v>
      </c>
      <c r="B25" s="904" t="s">
        <v>202</v>
      </c>
      <c r="C25" s="338" t="s">
        <v>129</v>
      </c>
      <c r="D25" s="338" t="s">
        <v>488</v>
      </c>
      <c r="E25" s="338" t="s">
        <v>127</v>
      </c>
      <c r="F25" s="338" t="s">
        <v>130</v>
      </c>
      <c r="G25" s="338" t="s">
        <v>131</v>
      </c>
      <c r="H25" s="338" t="s">
        <v>132</v>
      </c>
      <c r="L25" s="39" t="s">
        <v>851</v>
      </c>
      <c r="M25" s="39">
        <f>N23</f>
        <v>0</v>
      </c>
    </row>
    <row r="26" spans="1:15" ht="12" x14ac:dyDescent="0.2">
      <c r="A26" s="904"/>
      <c r="B26" s="904"/>
      <c r="C26" s="339">
        <v>5</v>
      </c>
      <c r="D26" s="339">
        <v>6</v>
      </c>
      <c r="E26" s="339">
        <v>7</v>
      </c>
      <c r="F26" s="339" t="s">
        <v>240</v>
      </c>
      <c r="G26" s="339" t="s">
        <v>241</v>
      </c>
      <c r="H26" s="339" t="s">
        <v>242</v>
      </c>
      <c r="L26" s="39" t="s">
        <v>852</v>
      </c>
      <c r="M26" s="39">
        <f>M24-M25</f>
        <v>0</v>
      </c>
    </row>
    <row r="27" spans="1:15" ht="12" customHeight="1" x14ac:dyDescent="0.2">
      <c r="A27" s="352" t="s">
        <v>463</v>
      </c>
      <c r="B27" s="354" t="s">
        <v>89</v>
      </c>
      <c r="C27" s="353"/>
      <c r="D27" s="353"/>
      <c r="E27" s="353"/>
      <c r="F27" s="353"/>
      <c r="G27" s="353"/>
      <c r="H27" s="353"/>
      <c r="L27" s="39" t="s">
        <v>853</v>
      </c>
      <c r="M27" s="39">
        <f>M23</f>
        <v>0</v>
      </c>
    </row>
    <row r="28" spans="1:15" ht="12" customHeight="1" x14ac:dyDescent="0.2">
      <c r="A28" s="289">
        <v>1</v>
      </c>
      <c r="B28" s="293" t="s">
        <v>90</v>
      </c>
      <c r="C28" s="345"/>
      <c r="D28" s="341"/>
      <c r="E28" s="345"/>
      <c r="F28" s="341">
        <f>C28+D28+E28</f>
        <v>0</v>
      </c>
      <c r="G28" s="341">
        <f t="shared" ref="G28:G39" si="7">F7-F28</f>
        <v>0</v>
      </c>
      <c r="H28" s="341">
        <f t="shared" ref="H28:H39" si="8">C7-C28</f>
        <v>0</v>
      </c>
    </row>
    <row r="29" spans="1:15" ht="12" customHeight="1" x14ac:dyDescent="0.2">
      <c r="A29" s="289">
        <v>2</v>
      </c>
      <c r="B29" s="293" t="s">
        <v>91</v>
      </c>
      <c r="C29" s="345"/>
      <c r="D29" s="401">
        <f>IF((C29+(ROUND((H29+D8)*10%,0)))&lt;(C8+D8)*95%, ROUND((H29+D8)*10%,0), ROUND((C8+D8)*95%-C29,0))+E8*10%</f>
        <v>0</v>
      </c>
      <c r="E29" s="345"/>
      <c r="F29" s="341">
        <f t="shared" ref="F29:F39" si="9">C29+D29+E29</f>
        <v>0</v>
      </c>
      <c r="G29" s="341">
        <f t="shared" si="7"/>
        <v>0</v>
      </c>
      <c r="H29" s="341">
        <f t="shared" si="8"/>
        <v>0</v>
      </c>
    </row>
    <row r="30" spans="1:15" ht="12" customHeight="1" x14ac:dyDescent="0.2">
      <c r="A30" s="289">
        <v>3</v>
      </c>
      <c r="B30" s="293" t="s">
        <v>92</v>
      </c>
      <c r="C30" s="345"/>
      <c r="D30" s="401">
        <f>IF((C30+(ROUND((H30+D9)*10%,0)))&lt;(C9+D9)*95%, ROUND((H30+D9)*10%,0), ROUND((C9+D9)*95%-C30,0))</f>
        <v>0</v>
      </c>
      <c r="E30" s="345">
        <f t="shared" ref="E30:E39" si="10">-I9</f>
        <v>0</v>
      </c>
      <c r="F30" s="341">
        <f t="shared" si="9"/>
        <v>0</v>
      </c>
      <c r="G30" s="341">
        <f t="shared" si="7"/>
        <v>0</v>
      </c>
      <c r="H30" s="341">
        <f t="shared" si="8"/>
        <v>0</v>
      </c>
    </row>
    <row r="31" spans="1:15" ht="12" customHeight="1" x14ac:dyDescent="0.2">
      <c r="A31" s="289">
        <v>4</v>
      </c>
      <c r="B31" s="293" t="s">
        <v>93</v>
      </c>
      <c r="C31" s="345"/>
      <c r="D31" s="401">
        <f>IF((C31+(ROUND((H31+D10)*10%,0)))&lt;(C10+D10)*95%, ROUND((H31+D10)*10%,0), ROUND((C10+D10)*95%-C31,0))</f>
        <v>0</v>
      </c>
      <c r="E31" s="345">
        <f t="shared" si="10"/>
        <v>0</v>
      </c>
      <c r="F31" s="341">
        <f t="shared" si="9"/>
        <v>0</v>
      </c>
      <c r="G31" s="341">
        <f t="shared" si="7"/>
        <v>0</v>
      </c>
      <c r="H31" s="341">
        <f t="shared" si="8"/>
        <v>0</v>
      </c>
    </row>
    <row r="32" spans="1:15" ht="12" customHeight="1" x14ac:dyDescent="0.2">
      <c r="A32" s="289">
        <v>5</v>
      </c>
      <c r="B32" s="293" t="s">
        <v>94</v>
      </c>
      <c r="C32" s="345"/>
      <c r="D32" s="401">
        <f>IF((C32+(ROUND((H32+D11)*15%,0)))&lt;(C11+D11)*95%, ROUND((H32+D11)*15%,0), ROUND((C11+D11)*95%-C32,0))</f>
        <v>0</v>
      </c>
      <c r="E32" s="345">
        <f t="shared" si="10"/>
        <v>0</v>
      </c>
      <c r="F32" s="341">
        <f t="shared" si="9"/>
        <v>0</v>
      </c>
      <c r="G32" s="341">
        <f t="shared" si="7"/>
        <v>0</v>
      </c>
      <c r="H32" s="341">
        <f t="shared" si="8"/>
        <v>0</v>
      </c>
    </row>
    <row r="33" spans="1:10" ht="12" customHeight="1" x14ac:dyDescent="0.2">
      <c r="A33" s="289">
        <v>6</v>
      </c>
      <c r="B33" s="293" t="s">
        <v>95</v>
      </c>
      <c r="C33" s="345"/>
      <c r="D33" s="401">
        <f>IF((C33+(ROUND((H33+D12)*15%,0)))&lt;(C12+D12)*95%, ROUND((H33+D12)*15%,0), ROUND((C12+D12)*95%-C33,0))</f>
        <v>0</v>
      </c>
      <c r="E33" s="345">
        <f t="shared" si="10"/>
        <v>0</v>
      </c>
      <c r="F33" s="341">
        <f t="shared" si="9"/>
        <v>0</v>
      </c>
      <c r="G33" s="341">
        <f t="shared" si="7"/>
        <v>0</v>
      </c>
      <c r="H33" s="341">
        <f t="shared" si="8"/>
        <v>0</v>
      </c>
    </row>
    <row r="34" spans="1:10" ht="12" customHeight="1" x14ac:dyDescent="0.2">
      <c r="A34" s="289">
        <v>7</v>
      </c>
      <c r="B34" s="293" t="s">
        <v>96</v>
      </c>
      <c r="C34" s="345"/>
      <c r="D34" s="401">
        <f>IF((C34+(ROUND((H34+D13)*20%,0)))&lt;(C13+D13)*95%, ROUND((H34+D13)*20%,0), ROUND((C13+D13)*95%-C34,0))</f>
        <v>0</v>
      </c>
      <c r="E34" s="345">
        <f t="shared" si="10"/>
        <v>0</v>
      </c>
      <c r="F34" s="341">
        <f t="shared" si="9"/>
        <v>0</v>
      </c>
      <c r="G34" s="341">
        <f t="shared" si="7"/>
        <v>0</v>
      </c>
      <c r="H34" s="341">
        <f t="shared" si="8"/>
        <v>0</v>
      </c>
    </row>
    <row r="35" spans="1:10" ht="12" customHeight="1" x14ac:dyDescent="0.2">
      <c r="A35" s="289">
        <v>8</v>
      </c>
      <c r="B35" s="293" t="s">
        <v>97</v>
      </c>
      <c r="C35" s="345"/>
      <c r="D35" s="401">
        <f>IF((C35+(ROUND((H35+D14)*10%,0)))&lt;(C14+D14)*95%, ROUND((H35+D14)*10%,0), ROUND((C14+D14)*95%-C35,0))</f>
        <v>0</v>
      </c>
      <c r="E35" s="345">
        <f t="shared" si="10"/>
        <v>0</v>
      </c>
      <c r="F35" s="341">
        <f t="shared" si="9"/>
        <v>0</v>
      </c>
      <c r="G35" s="341">
        <f t="shared" si="7"/>
        <v>0</v>
      </c>
      <c r="H35" s="341">
        <f t="shared" si="8"/>
        <v>0</v>
      </c>
    </row>
    <row r="36" spans="1:10" ht="12" customHeight="1" x14ac:dyDescent="0.2">
      <c r="A36" s="289">
        <v>9</v>
      </c>
      <c r="B36" s="293" t="s">
        <v>87</v>
      </c>
      <c r="C36" s="345"/>
      <c r="D36" s="401">
        <f>IF((C36+(ROUND((H36+D15)*10%,0)))&lt;(C15+D15)*95%, ROUND((H36+D15)*10%,0), ROUND((C15+D15)*95%-C36,0))</f>
        <v>0</v>
      </c>
      <c r="E36" s="345">
        <f t="shared" si="10"/>
        <v>0</v>
      </c>
      <c r="F36" s="341">
        <f t="shared" si="9"/>
        <v>0</v>
      </c>
      <c r="G36" s="341">
        <f t="shared" si="7"/>
        <v>0</v>
      </c>
      <c r="H36" s="341">
        <f t="shared" si="8"/>
        <v>0</v>
      </c>
    </row>
    <row r="37" spans="1:10" ht="12" customHeight="1" x14ac:dyDescent="0.2">
      <c r="A37" s="289">
        <v>10</v>
      </c>
      <c r="B37" s="293" t="s">
        <v>88</v>
      </c>
      <c r="C37" s="345"/>
      <c r="D37" s="401">
        <f>IF((C37+(ROUND((H37+D16)*10%,0)))&lt;(C16+D16)*95%, ROUND((H37+D16)*10%,0), ROUND((C16+D16)*95%-C37,0))</f>
        <v>0</v>
      </c>
      <c r="E37" s="345">
        <f t="shared" si="10"/>
        <v>0</v>
      </c>
      <c r="F37" s="341">
        <f t="shared" si="9"/>
        <v>0</v>
      </c>
      <c r="G37" s="341">
        <f t="shared" si="7"/>
        <v>0</v>
      </c>
      <c r="H37" s="341">
        <f t="shared" si="8"/>
        <v>0</v>
      </c>
    </row>
    <row r="38" spans="1:10" ht="12" customHeight="1" x14ac:dyDescent="0.2">
      <c r="A38" s="289">
        <v>11</v>
      </c>
      <c r="B38" s="293" t="s">
        <v>98</v>
      </c>
      <c r="C38" s="345"/>
      <c r="D38" s="401">
        <f>IF((C38+(ROUND((H38+D17)*10%,0)))&lt;(C17+D17)*95%, ROUND((H38+D17)*10%,0), ROUND((C17+D17)*95%-C38,0))</f>
        <v>0</v>
      </c>
      <c r="E38" s="345">
        <f t="shared" si="10"/>
        <v>0</v>
      </c>
      <c r="F38" s="341">
        <f t="shared" si="9"/>
        <v>0</v>
      </c>
      <c r="G38" s="341">
        <f t="shared" si="7"/>
        <v>0</v>
      </c>
      <c r="H38" s="341">
        <f t="shared" si="8"/>
        <v>0</v>
      </c>
    </row>
    <row r="39" spans="1:10" ht="12" customHeight="1" x14ac:dyDescent="0.2">
      <c r="A39" s="289">
        <v>12</v>
      </c>
      <c r="B39" s="293" t="s">
        <v>99</v>
      </c>
      <c r="C39" s="345"/>
      <c r="D39" s="401">
        <f>IF((C39+(ROUND((H39+D18)*10%,0)))&lt;(C18+D18)*95%, ROUND((H39+D18)*10%,0), ROUND((C18+D18)*95%-C39,0))</f>
        <v>0</v>
      </c>
      <c r="E39" s="345">
        <f t="shared" si="10"/>
        <v>0</v>
      </c>
      <c r="F39" s="341">
        <f t="shared" si="9"/>
        <v>0</v>
      </c>
      <c r="G39" s="341">
        <f t="shared" si="7"/>
        <v>0</v>
      </c>
      <c r="H39" s="341">
        <f t="shared" si="8"/>
        <v>0</v>
      </c>
    </row>
    <row r="40" spans="1:10" ht="12" customHeight="1" x14ac:dyDescent="0.2">
      <c r="A40" s="325"/>
      <c r="B40" s="326" t="s">
        <v>364</v>
      </c>
      <c r="C40" s="341">
        <f t="shared" ref="C40:H40" si="11">SUM(C28:C39)</f>
        <v>0</v>
      </c>
      <c r="D40" s="341">
        <f t="shared" si="11"/>
        <v>0</v>
      </c>
      <c r="E40" s="341">
        <f t="shared" si="11"/>
        <v>0</v>
      </c>
      <c r="F40" s="341">
        <f t="shared" si="11"/>
        <v>0</v>
      </c>
      <c r="G40" s="341">
        <f t="shared" si="11"/>
        <v>0</v>
      </c>
      <c r="H40" s="341">
        <f t="shared" si="11"/>
        <v>0</v>
      </c>
    </row>
    <row r="41" spans="1:10" ht="12" customHeight="1" x14ac:dyDescent="0.2">
      <c r="A41" s="347" t="s">
        <v>12</v>
      </c>
      <c r="B41" s="348" t="s">
        <v>475</v>
      </c>
      <c r="C41" s="342"/>
      <c r="D41" s="342"/>
      <c r="E41" s="342"/>
      <c r="F41" s="342"/>
      <c r="G41" s="343">
        <f>F20</f>
        <v>0</v>
      </c>
      <c r="H41" s="343">
        <f>C20</f>
        <v>0</v>
      </c>
    </row>
    <row r="42" spans="1:10" ht="12" customHeight="1" x14ac:dyDescent="0.2">
      <c r="A42" s="349"/>
      <c r="B42" s="927" t="s">
        <v>365</v>
      </c>
      <c r="C42" s="927"/>
      <c r="D42" s="927"/>
      <c r="E42" s="344"/>
      <c r="F42" s="344"/>
      <c r="G42" s="344"/>
      <c r="H42" s="344"/>
    </row>
    <row r="43" spans="1:10" ht="12" customHeight="1" x14ac:dyDescent="0.2">
      <c r="A43" s="315" t="s">
        <v>16</v>
      </c>
      <c r="B43" s="350" t="s">
        <v>409</v>
      </c>
      <c r="C43" s="345"/>
      <c r="D43" s="401">
        <f>IF((C43+(ROUND((H43+D22)*20%,0)))&lt;(C22+D22)*95%, ROUND((H43+D22)*20%,0), ROUND((C22+D22)*95%-C43,0))</f>
        <v>0</v>
      </c>
      <c r="E43" s="345"/>
      <c r="F43" s="341">
        <f>C43+D43+E43</f>
        <v>0</v>
      </c>
      <c r="G43" s="341">
        <f>F22-F43</f>
        <v>0</v>
      </c>
      <c r="H43" s="341">
        <f>C22-C43</f>
        <v>0</v>
      </c>
    </row>
    <row r="44" spans="1:10" ht="12" customHeight="1" x14ac:dyDescent="0.2">
      <c r="A44" s="351"/>
      <c r="B44" s="355" t="s">
        <v>366</v>
      </c>
      <c r="C44" s="343">
        <f t="shared" ref="C44:H44" si="12">C40+C41+C43</f>
        <v>0</v>
      </c>
      <c r="D44" s="343">
        <f t="shared" si="12"/>
        <v>0</v>
      </c>
      <c r="E44" s="343">
        <f t="shared" si="12"/>
        <v>0</v>
      </c>
      <c r="F44" s="343">
        <f t="shared" si="12"/>
        <v>0</v>
      </c>
      <c r="G44" s="343">
        <f t="shared" si="12"/>
        <v>0</v>
      </c>
      <c r="H44" s="343">
        <f t="shared" si="12"/>
        <v>0</v>
      </c>
    </row>
    <row r="45" spans="1:10" s="20" customFormat="1" ht="39" customHeight="1" x14ac:dyDescent="0.25">
      <c r="A45" s="924" t="s">
        <v>840</v>
      </c>
      <c r="B45" s="925"/>
      <c r="C45" s="925"/>
      <c r="D45" s="925"/>
      <c r="E45" s="925"/>
      <c r="F45" s="925"/>
      <c r="G45" s="925"/>
      <c r="H45" s="925"/>
      <c r="I45" s="925"/>
      <c r="J45" s="925"/>
    </row>
    <row r="51" spans="1:2" ht="15" x14ac:dyDescent="0.25">
      <c r="A51" s="5"/>
      <c r="B51" s="51"/>
    </row>
  </sheetData>
  <sheetProtection formatColumns="0" formatRows="0"/>
  <mergeCells count="12">
    <mergeCell ref="B42:D42"/>
    <mergeCell ref="A45:J45"/>
    <mergeCell ref="A1:J1"/>
    <mergeCell ref="A2:J2"/>
    <mergeCell ref="A3:F3"/>
    <mergeCell ref="G3:J3"/>
    <mergeCell ref="H4:J4"/>
    <mergeCell ref="A4:A5"/>
    <mergeCell ref="A24:F24"/>
    <mergeCell ref="G24:H24"/>
    <mergeCell ref="A25:A26"/>
    <mergeCell ref="B25:B26"/>
  </mergeCells>
  <printOptions horizontalCentered="1"/>
  <pageMargins left="0.70866141732283472" right="0.23622047244094491" top="0.26" bottom="0.19" header="0.17" footer="0.15748031496062992"/>
  <pageSetup paperSize="9" scale="85" firstPageNumber="6" orientation="landscape" blackAndWhite="1" useFirstPageNumber="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31"/>
  <sheetViews>
    <sheetView topLeftCell="B5" zoomScale="85" zoomScaleNormal="85" zoomScaleSheetLayoutView="115" workbookViewId="0">
      <selection activeCell="B22" sqref="B22:K22"/>
    </sheetView>
  </sheetViews>
  <sheetFormatPr defaultRowHeight="12.75" x14ac:dyDescent="0.2"/>
  <cols>
    <col min="1" max="1" width="5.140625" style="12" customWidth="1"/>
    <col min="2" max="2" width="32" style="5" customWidth="1"/>
    <col min="3" max="3" width="9.42578125" style="5" customWidth="1"/>
    <col min="4" max="4" width="17.7109375" style="5" customWidth="1"/>
    <col min="5" max="5" width="17.5703125" style="5" customWidth="1"/>
    <col min="6" max="6" width="7.85546875" style="5" customWidth="1"/>
    <col min="7" max="7" width="11.140625" style="5" customWidth="1"/>
    <col min="8" max="8" width="9.5703125" style="5" customWidth="1"/>
    <col min="9" max="9" width="10.28515625" style="5" customWidth="1"/>
    <col min="10" max="11" width="10.140625" style="5" customWidth="1"/>
    <col min="12" max="12" width="22.7109375" style="5" customWidth="1"/>
    <col min="13" max="13" width="26.7109375" style="66" customWidth="1"/>
    <col min="14" max="14" width="15.140625" style="66" customWidth="1"/>
    <col min="15" max="16384" width="9.140625" style="5"/>
  </cols>
  <sheetData>
    <row r="1" spans="1:15" s="34" customFormat="1" ht="21.75" customHeight="1" x14ac:dyDescent="0.3">
      <c r="A1" s="741" t="str">
        <f>COVER!A1</f>
        <v>Kendriya Vidyalaya  GANGTOK</v>
      </c>
      <c r="B1" s="741"/>
      <c r="C1" s="741"/>
      <c r="D1" s="741"/>
      <c r="E1" s="741"/>
      <c r="F1" s="217"/>
      <c r="G1" s="740" t="s">
        <v>634</v>
      </c>
      <c r="H1" s="740"/>
      <c r="I1" s="740"/>
      <c r="J1" s="740"/>
      <c r="K1" s="740"/>
      <c r="M1" s="66"/>
      <c r="N1" s="66"/>
    </row>
    <row r="2" spans="1:15" ht="20.25" customHeight="1" x14ac:dyDescent="0.2">
      <c r="A2" s="742" t="s">
        <v>831</v>
      </c>
      <c r="B2" s="742"/>
      <c r="C2" s="742"/>
      <c r="D2" s="742"/>
      <c r="E2" s="742"/>
      <c r="F2" s="31"/>
      <c r="G2" s="593"/>
      <c r="H2" s="594"/>
      <c r="I2" s="594"/>
      <c r="J2" s="593"/>
      <c r="K2" s="593"/>
      <c r="M2" s="193" t="s">
        <v>553</v>
      </c>
      <c r="N2" s="193" t="s">
        <v>573</v>
      </c>
    </row>
    <row r="3" spans="1:15" ht="42" customHeight="1" x14ac:dyDescent="0.2">
      <c r="A3" s="580" t="s">
        <v>152</v>
      </c>
      <c r="B3" s="581" t="s">
        <v>202</v>
      </c>
      <c r="C3" s="10" t="s">
        <v>104</v>
      </c>
      <c r="D3" s="10" t="s">
        <v>120</v>
      </c>
      <c r="E3" s="10" t="s">
        <v>121</v>
      </c>
      <c r="F3" s="27"/>
      <c r="G3" s="219" t="s">
        <v>635</v>
      </c>
      <c r="H3" s="219" t="s">
        <v>143</v>
      </c>
      <c r="I3" s="219" t="s">
        <v>636</v>
      </c>
      <c r="J3" s="219" t="s">
        <v>637</v>
      </c>
      <c r="K3" s="219" t="s">
        <v>638</v>
      </c>
      <c r="L3" s="220" t="s">
        <v>639</v>
      </c>
      <c r="M3" s="193" t="s">
        <v>552</v>
      </c>
      <c r="N3" s="193" t="s">
        <v>574</v>
      </c>
      <c r="O3" s="99"/>
    </row>
    <row r="4" spans="1:15" ht="27" customHeight="1" x14ac:dyDescent="0.2">
      <c r="A4" s="582"/>
      <c r="B4" s="583" t="s">
        <v>103</v>
      </c>
      <c r="C4" s="103"/>
      <c r="D4" s="10"/>
      <c r="E4" s="10"/>
      <c r="F4" s="27"/>
      <c r="G4" s="219"/>
      <c r="H4" s="219"/>
      <c r="I4" s="219"/>
      <c r="J4" s="219"/>
      <c r="K4" s="219"/>
      <c r="L4" s="220"/>
      <c r="M4" s="193"/>
      <c r="N4" s="193"/>
      <c r="O4" s="99"/>
    </row>
    <row r="5" spans="1:15" ht="18.75" customHeight="1" x14ac:dyDescent="0.2">
      <c r="A5" s="584" t="s">
        <v>3</v>
      </c>
      <c r="B5" s="585" t="s">
        <v>335</v>
      </c>
      <c r="C5" s="157">
        <v>1</v>
      </c>
      <c r="D5" s="590">
        <f>'S-1'!C15</f>
        <v>7403599.8000000007</v>
      </c>
      <c r="E5" s="590">
        <f>'S-1'!D15</f>
        <v>8451734</v>
      </c>
      <c r="F5" s="31"/>
      <c r="G5" s="154">
        <f>'S-1'!C15</f>
        <v>7403599.8000000007</v>
      </c>
      <c r="H5" s="154"/>
      <c r="I5" s="154"/>
      <c r="J5" s="154">
        <f>SUM(G5:I5)</f>
        <v>7403599.8000000007</v>
      </c>
      <c r="K5" s="154">
        <f>E5</f>
        <v>8451734</v>
      </c>
      <c r="L5" s="220">
        <f t="shared" ref="L5:L10" si="0">D5-J5</f>
        <v>0</v>
      </c>
      <c r="M5" s="193" t="s">
        <v>554</v>
      </c>
      <c r="N5" s="193" t="s">
        <v>575</v>
      </c>
      <c r="O5" s="99"/>
    </row>
    <row r="6" spans="1:15" ht="18.75" customHeight="1" x14ac:dyDescent="0.2">
      <c r="A6" s="584" t="s">
        <v>12</v>
      </c>
      <c r="B6" s="586" t="s">
        <v>336</v>
      </c>
      <c r="C6" s="157">
        <v>2</v>
      </c>
      <c r="D6" s="590">
        <f>'S-2'!C34</f>
        <v>1575628</v>
      </c>
      <c r="E6" s="590">
        <f>'S-2'!D34</f>
        <v>2787754</v>
      </c>
      <c r="F6" s="31"/>
      <c r="G6" s="154"/>
      <c r="H6" s="154">
        <f>'S-2'!C34</f>
        <v>1575628</v>
      </c>
      <c r="I6" s="154"/>
      <c r="J6" s="154">
        <f>SUM(G6:I6)</f>
        <v>1575628</v>
      </c>
      <c r="K6" s="154">
        <f>E6</f>
        <v>2787754</v>
      </c>
      <c r="L6" s="220">
        <f t="shared" si="0"/>
        <v>0</v>
      </c>
      <c r="M6" s="193" t="s">
        <v>555</v>
      </c>
      <c r="N6" s="193" t="s">
        <v>576</v>
      </c>
      <c r="O6" s="99"/>
    </row>
    <row r="7" spans="1:15" ht="18.75" customHeight="1" x14ac:dyDescent="0.2">
      <c r="A7" s="584" t="s">
        <v>16</v>
      </c>
      <c r="B7" s="587" t="s">
        <v>105</v>
      </c>
      <c r="C7" s="158" t="s">
        <v>436</v>
      </c>
      <c r="D7" s="590">
        <f>'2A'!C31</f>
        <v>0</v>
      </c>
      <c r="E7" s="590">
        <f>'2A'!D31</f>
        <v>0</v>
      </c>
      <c r="F7" s="31"/>
      <c r="G7" s="154"/>
      <c r="H7" s="154"/>
      <c r="I7" s="154">
        <f>'2A'!C31</f>
        <v>0</v>
      </c>
      <c r="J7" s="154">
        <f>SUM(G7:I7)</f>
        <v>0</v>
      </c>
      <c r="K7" s="154">
        <f>E7</f>
        <v>0</v>
      </c>
      <c r="L7" s="220">
        <f t="shared" si="0"/>
        <v>0</v>
      </c>
      <c r="M7" s="193" t="s">
        <v>556</v>
      </c>
      <c r="N7" s="193" t="s">
        <v>577</v>
      </c>
      <c r="O7" s="99"/>
    </row>
    <row r="8" spans="1:15" ht="18.75" customHeight="1" x14ac:dyDescent="0.2">
      <c r="A8" s="584" t="s">
        <v>17</v>
      </c>
      <c r="B8" s="587" t="s">
        <v>476</v>
      </c>
      <c r="C8" s="157">
        <v>3</v>
      </c>
      <c r="D8" s="590">
        <f>'S-3'!H36</f>
        <v>2764513</v>
      </c>
      <c r="E8" s="590">
        <f>'S-3'!I36</f>
        <v>2173766</v>
      </c>
      <c r="F8" s="31"/>
      <c r="G8" s="154">
        <f>'S-3'!C36+'S-3'!E36+'S-3'!F36</f>
        <v>2728118</v>
      </c>
      <c r="H8" s="154">
        <f>'S-3'!D36</f>
        <v>36395</v>
      </c>
      <c r="I8" s="154">
        <f>'S-3'!G36</f>
        <v>0</v>
      </c>
      <c r="J8" s="154">
        <f>SUM(G8:I8)</f>
        <v>2764513</v>
      </c>
      <c r="K8" s="154">
        <f>E8</f>
        <v>2173766</v>
      </c>
      <c r="L8" s="220">
        <f t="shared" si="0"/>
        <v>0</v>
      </c>
      <c r="M8" s="193" t="s">
        <v>572</v>
      </c>
      <c r="N8" s="193" t="s">
        <v>578</v>
      </c>
      <c r="O8" s="99"/>
    </row>
    <row r="9" spans="1:15" ht="18.75" customHeight="1" x14ac:dyDescent="0.2">
      <c r="A9" s="744" t="s">
        <v>106</v>
      </c>
      <c r="B9" s="745"/>
      <c r="C9" s="44"/>
      <c r="D9" s="591">
        <f>SUM(D5:D8)</f>
        <v>11743740.800000001</v>
      </c>
      <c r="E9" s="591">
        <f>SUM(E5:E8)</f>
        <v>13413254</v>
      </c>
      <c r="F9" s="475"/>
      <c r="G9" s="93">
        <f>SUM(G5:G8)</f>
        <v>10131717.800000001</v>
      </c>
      <c r="H9" s="93">
        <f>SUM(H5:H8)</f>
        <v>1612023</v>
      </c>
      <c r="I9" s="93">
        <f>SUM(I5:I8)</f>
        <v>0</v>
      </c>
      <c r="J9" s="93">
        <f>SUM(J5:J8)</f>
        <v>11743740.800000001</v>
      </c>
      <c r="K9" s="93">
        <f>SUM(K5:K8)</f>
        <v>13413254</v>
      </c>
      <c r="L9" s="220">
        <f t="shared" si="0"/>
        <v>0</v>
      </c>
      <c r="M9" s="193" t="s">
        <v>558</v>
      </c>
      <c r="N9" s="193" t="s">
        <v>580</v>
      </c>
      <c r="O9" s="99"/>
    </row>
    <row r="10" spans="1:15" ht="18.75" customHeight="1" x14ac:dyDescent="0.2">
      <c r="A10" s="584"/>
      <c r="B10" s="583" t="s">
        <v>107</v>
      </c>
      <c r="C10" s="156"/>
      <c r="D10" s="592"/>
      <c r="E10" s="592"/>
      <c r="F10" s="31"/>
      <c r="G10" s="154"/>
      <c r="H10" s="154"/>
      <c r="I10" s="154"/>
      <c r="J10" s="154"/>
      <c r="K10" s="154"/>
      <c r="L10" s="220">
        <f t="shared" si="0"/>
        <v>0</v>
      </c>
      <c r="M10" s="193" t="s">
        <v>559</v>
      </c>
      <c r="N10" s="193" t="s">
        <v>581</v>
      </c>
      <c r="O10" s="99"/>
    </row>
    <row r="11" spans="1:15" ht="18.75" customHeight="1" x14ac:dyDescent="0.2">
      <c r="A11" s="584" t="s">
        <v>3</v>
      </c>
      <c r="B11" s="585" t="s">
        <v>89</v>
      </c>
      <c r="C11" s="44"/>
      <c r="D11" s="590"/>
      <c r="E11" s="590"/>
      <c r="F11" s="31"/>
      <c r="G11" s="154"/>
      <c r="H11" s="154"/>
      <c r="I11" s="154"/>
      <c r="J11" s="154"/>
      <c r="K11" s="154"/>
      <c r="L11" s="220">
        <f t="shared" ref="L11:L17" si="1">D11-J11</f>
        <v>0</v>
      </c>
      <c r="M11" s="193" t="s">
        <v>560</v>
      </c>
      <c r="N11" s="193" t="s">
        <v>582</v>
      </c>
      <c r="O11" s="99"/>
    </row>
    <row r="12" spans="1:15" ht="18.75" customHeight="1" x14ac:dyDescent="0.2">
      <c r="A12" s="588" t="s">
        <v>28</v>
      </c>
      <c r="B12" s="589" t="s">
        <v>337</v>
      </c>
      <c r="C12" s="157">
        <v>4</v>
      </c>
      <c r="D12" s="590">
        <f>'S-4'!G42</f>
        <v>5048286.8</v>
      </c>
      <c r="E12" s="590">
        <f>'S-4'!H42</f>
        <v>5409708</v>
      </c>
      <c r="F12" s="31"/>
      <c r="G12" s="154">
        <f>'S4-A'!G40+'S4-E'!G40+'S4-F'!G40+'S4-B'!G40</f>
        <v>5048286.8</v>
      </c>
      <c r="H12" s="154"/>
      <c r="I12" s="154">
        <f>'S4-x'!G40</f>
        <v>0</v>
      </c>
      <c r="J12" s="154">
        <f>SUM(G12:I12)</f>
        <v>5048286.8</v>
      </c>
      <c r="K12" s="154">
        <f>E12</f>
        <v>5409708</v>
      </c>
      <c r="L12" s="220">
        <f t="shared" si="1"/>
        <v>0</v>
      </c>
      <c r="M12" s="193" t="s">
        <v>561</v>
      </c>
      <c r="N12" s="193" t="s">
        <v>583</v>
      </c>
      <c r="O12" s="99"/>
    </row>
    <row r="13" spans="1:15" ht="18.75" customHeight="1" x14ac:dyDescent="0.2">
      <c r="A13" s="588" t="s">
        <v>490</v>
      </c>
      <c r="B13" s="589" t="s">
        <v>338</v>
      </c>
      <c r="C13" s="157">
        <v>4</v>
      </c>
      <c r="D13" s="590">
        <f>'S-4'!G45</f>
        <v>32423</v>
      </c>
      <c r="E13" s="590">
        <f>'S-4'!H45</f>
        <v>40529</v>
      </c>
      <c r="F13" s="31"/>
      <c r="G13" s="154">
        <f>'S4-A'!G43+'S4-E'!G43+'S4-F'!G43+'S4-B'!G43</f>
        <v>32423</v>
      </c>
      <c r="H13" s="154"/>
      <c r="I13" s="154">
        <f>'S4-x'!G43</f>
        <v>0</v>
      </c>
      <c r="J13" s="154">
        <f>SUM(G13:I13)</f>
        <v>32423</v>
      </c>
      <c r="K13" s="154">
        <f>E13</f>
        <v>40529</v>
      </c>
      <c r="L13" s="220">
        <f t="shared" si="1"/>
        <v>0</v>
      </c>
      <c r="M13" s="193" t="s">
        <v>562</v>
      </c>
      <c r="N13" s="193" t="s">
        <v>584</v>
      </c>
      <c r="O13" s="99"/>
    </row>
    <row r="14" spans="1:15" ht="18.75" customHeight="1" x14ac:dyDescent="0.2">
      <c r="A14" s="588" t="s">
        <v>490</v>
      </c>
      <c r="B14" s="589" t="s">
        <v>475</v>
      </c>
      <c r="C14" s="157">
        <v>4</v>
      </c>
      <c r="D14" s="590">
        <f>'S-4'!G43</f>
        <v>3190455</v>
      </c>
      <c r="E14" s="590">
        <f>'S-4'!H43</f>
        <v>3190455</v>
      </c>
      <c r="F14" s="31"/>
      <c r="G14" s="154">
        <f>'S4-A'!G41+'S4-E'!G41+'S4-F'!G41</f>
        <v>3190455</v>
      </c>
      <c r="H14" s="154">
        <f>'S4-B'!G41</f>
        <v>0</v>
      </c>
      <c r="I14" s="154">
        <f>'S4-x'!G41</f>
        <v>0</v>
      </c>
      <c r="J14" s="154">
        <f>SUM(G14:I14)</f>
        <v>3190455</v>
      </c>
      <c r="K14" s="154">
        <f>E14</f>
        <v>3190455</v>
      </c>
      <c r="L14" s="220">
        <f t="shared" si="1"/>
        <v>0</v>
      </c>
      <c r="M14" s="193" t="s">
        <v>565</v>
      </c>
      <c r="N14" s="193" t="s">
        <v>585</v>
      </c>
      <c r="O14" s="99"/>
    </row>
    <row r="15" spans="1:15" ht="18.75" customHeight="1" x14ac:dyDescent="0.2">
      <c r="A15" s="584" t="s">
        <v>12</v>
      </c>
      <c r="B15" s="585" t="s">
        <v>108</v>
      </c>
      <c r="C15" s="157">
        <v>7</v>
      </c>
      <c r="D15" s="590">
        <f>'S-7'!H15</f>
        <v>1548435</v>
      </c>
      <c r="E15" s="590">
        <f>'S-7'!I15</f>
        <v>2934811</v>
      </c>
      <c r="F15" s="31"/>
      <c r="G15" s="154">
        <f>'S-7'!C15+'S-7'!E15+'S-7'!F15</f>
        <v>37802</v>
      </c>
      <c r="H15" s="154">
        <f>'S-7'!D15</f>
        <v>1510633</v>
      </c>
      <c r="I15" s="154">
        <f>'S-7'!G15</f>
        <v>0</v>
      </c>
      <c r="J15" s="154">
        <f>SUM(G15:I15)</f>
        <v>1548435</v>
      </c>
      <c r="K15" s="154">
        <f>E15</f>
        <v>2934811</v>
      </c>
      <c r="L15" s="220">
        <f t="shared" si="1"/>
        <v>0</v>
      </c>
      <c r="M15" s="1" t="s">
        <v>563</v>
      </c>
      <c r="N15" s="1" t="s">
        <v>586</v>
      </c>
      <c r="O15" s="99"/>
    </row>
    <row r="16" spans="1:15" ht="18.75" customHeight="1" x14ac:dyDescent="0.2">
      <c r="A16" s="584" t="s">
        <v>16</v>
      </c>
      <c r="B16" s="585" t="s">
        <v>109</v>
      </c>
      <c r="C16" s="157">
        <v>8</v>
      </c>
      <c r="D16" s="590">
        <f>'S  8'!H36</f>
        <v>1924141</v>
      </c>
      <c r="E16" s="590">
        <f>'S  8'!I36</f>
        <v>1837751</v>
      </c>
      <c r="F16" s="31"/>
      <c r="G16" s="154">
        <f>'S  8'!C36+'S  8'!E36+'S  8'!F36</f>
        <v>1822751</v>
      </c>
      <c r="H16" s="154">
        <f>'S  8'!D36</f>
        <v>101390</v>
      </c>
      <c r="I16" s="154">
        <f>'S  8'!G36</f>
        <v>0</v>
      </c>
      <c r="J16" s="154">
        <f>SUM(G16:I16)</f>
        <v>1924141</v>
      </c>
      <c r="K16" s="154">
        <f>E16</f>
        <v>1837751</v>
      </c>
      <c r="L16" s="220">
        <f t="shared" si="1"/>
        <v>0</v>
      </c>
      <c r="M16" s="193" t="s">
        <v>564</v>
      </c>
      <c r="N16" s="193" t="s">
        <v>587</v>
      </c>
      <c r="O16" s="99"/>
    </row>
    <row r="17" spans="1:15" ht="15.75" customHeight="1" x14ac:dyDescent="0.2">
      <c r="A17" s="744" t="s">
        <v>106</v>
      </c>
      <c r="B17" s="745"/>
      <c r="C17" s="44"/>
      <c r="D17" s="591">
        <f>SUM(D12:D16)</f>
        <v>11743740.800000001</v>
      </c>
      <c r="E17" s="591">
        <f>SUM(E12:E16)</f>
        <v>13413254</v>
      </c>
      <c r="F17" s="475"/>
      <c r="G17" s="93">
        <f>SUM(G12:G16)</f>
        <v>10131717.800000001</v>
      </c>
      <c r="H17" s="93">
        <f>SUM(H12:H16)</f>
        <v>1612023</v>
      </c>
      <c r="I17" s="93">
        <f>SUM(I12:I16)</f>
        <v>0</v>
      </c>
      <c r="J17" s="93">
        <f>SUM(J12:J16)</f>
        <v>11743740.800000001</v>
      </c>
      <c r="K17" s="93">
        <f>SUM(K12:K16)</f>
        <v>13413254</v>
      </c>
      <c r="L17" s="156">
        <f t="shared" si="1"/>
        <v>0</v>
      </c>
      <c r="M17" s="193" t="s">
        <v>566</v>
      </c>
      <c r="N17" s="193" t="s">
        <v>588</v>
      </c>
      <c r="O17" s="99"/>
    </row>
    <row r="18" spans="1:15" ht="15.75" customHeight="1" x14ac:dyDescent="0.2">
      <c r="B18" s="104" t="s">
        <v>339</v>
      </c>
      <c r="C18" s="159">
        <v>23</v>
      </c>
      <c r="D18" s="403"/>
      <c r="E18" s="403"/>
      <c r="F18" s="35"/>
      <c r="G18" s="105"/>
      <c r="H18" s="105"/>
      <c r="I18" s="105"/>
      <c r="J18" s="105"/>
      <c r="K18" s="105"/>
      <c r="M18" s="193" t="s">
        <v>567</v>
      </c>
      <c r="N18" s="193" t="s">
        <v>589</v>
      </c>
    </row>
    <row r="19" spans="1:15" ht="15.75" customHeight="1" x14ac:dyDescent="0.2">
      <c r="B19" s="8" t="s">
        <v>340</v>
      </c>
      <c r="C19" s="159">
        <v>24</v>
      </c>
      <c r="D19" s="404"/>
      <c r="E19" s="404"/>
      <c r="F19" s="105"/>
      <c r="G19" s="105"/>
      <c r="H19" s="105"/>
      <c r="I19" s="105"/>
      <c r="J19" s="105"/>
      <c r="K19" s="105"/>
      <c r="M19" s="1" t="s">
        <v>568</v>
      </c>
      <c r="N19" s="1" t="s">
        <v>590</v>
      </c>
    </row>
    <row r="20" spans="1:15" s="106" customFormat="1" ht="18" customHeight="1" x14ac:dyDescent="0.2">
      <c r="B20" s="107" t="s">
        <v>278</v>
      </c>
      <c r="D20" s="405">
        <f>D9-D17</f>
        <v>0</v>
      </c>
      <c r="E20" s="405">
        <f>E9-E17</f>
        <v>0</v>
      </c>
      <c r="F20" s="405"/>
      <c r="G20" s="153">
        <f>G9-G17</f>
        <v>0</v>
      </c>
      <c r="H20" s="153">
        <f>H9-H17</f>
        <v>0</v>
      </c>
      <c r="I20" s="153">
        <f>I9-I17</f>
        <v>0</v>
      </c>
      <c r="J20" s="153">
        <f>J9-J17</f>
        <v>0</v>
      </c>
      <c r="K20" s="153">
        <f>K9-K17</f>
        <v>0</v>
      </c>
      <c r="M20" s="193" t="s">
        <v>570</v>
      </c>
      <c r="N20" s="193" t="s">
        <v>591</v>
      </c>
    </row>
    <row r="21" spans="1:15" s="109" customFormat="1" ht="18" customHeight="1" x14ac:dyDescent="0.2">
      <c r="A21" s="191" t="s">
        <v>279</v>
      </c>
      <c r="B21" s="746" t="s">
        <v>631</v>
      </c>
      <c r="C21" s="746"/>
      <c r="D21" s="746"/>
      <c r="E21" s="746"/>
      <c r="F21" s="746"/>
      <c r="G21" s="746"/>
      <c r="H21" s="746"/>
      <c r="I21" s="746"/>
      <c r="J21" s="746"/>
      <c r="K21" s="746"/>
      <c r="M21" s="193" t="s">
        <v>569</v>
      </c>
      <c r="N21" s="193" t="s">
        <v>592</v>
      </c>
    </row>
    <row r="22" spans="1:15" s="110" customFormat="1" ht="17.25" customHeight="1" x14ac:dyDescent="0.2">
      <c r="A22" s="191" t="s">
        <v>280</v>
      </c>
      <c r="B22" s="746" t="s">
        <v>683</v>
      </c>
      <c r="C22" s="746"/>
      <c r="D22" s="746"/>
      <c r="E22" s="746"/>
      <c r="F22" s="746"/>
      <c r="G22" s="746"/>
      <c r="H22" s="746"/>
      <c r="I22" s="746"/>
      <c r="J22" s="746"/>
      <c r="K22" s="746"/>
      <c r="L22" s="149"/>
      <c r="M22" s="193" t="s">
        <v>571</v>
      </c>
      <c r="N22" s="193" t="s">
        <v>593</v>
      </c>
    </row>
    <row r="23" spans="1:15" s="110" customFormat="1" ht="18" customHeight="1" x14ac:dyDescent="0.2">
      <c r="A23" s="191" t="s">
        <v>281</v>
      </c>
      <c r="B23" s="746" t="s">
        <v>632</v>
      </c>
      <c r="C23" s="746"/>
      <c r="D23" s="746"/>
      <c r="E23" s="746"/>
      <c r="F23" s="746"/>
      <c r="G23" s="746"/>
      <c r="H23" s="746"/>
      <c r="I23" s="746"/>
      <c r="J23" s="746"/>
      <c r="K23" s="746"/>
      <c r="L23" s="149"/>
      <c r="M23" s="162"/>
      <c r="N23" s="193" t="s">
        <v>594</v>
      </c>
    </row>
    <row r="24" spans="1:15" s="109" customFormat="1" ht="28.5" customHeight="1" x14ac:dyDescent="0.2">
      <c r="A24" s="191" t="s">
        <v>276</v>
      </c>
      <c r="B24" s="746" t="s">
        <v>633</v>
      </c>
      <c r="C24" s="746"/>
      <c r="D24" s="746"/>
      <c r="E24" s="746"/>
      <c r="F24" s="746"/>
      <c r="G24" s="746"/>
      <c r="H24" s="746"/>
      <c r="I24" s="746"/>
      <c r="J24" s="746"/>
      <c r="K24" s="746"/>
      <c r="L24" s="148"/>
      <c r="M24" s="162"/>
      <c r="N24" s="193" t="s">
        <v>595</v>
      </c>
    </row>
    <row r="25" spans="1:15" s="109" customFormat="1" ht="19.5" customHeight="1" x14ac:dyDescent="0.2">
      <c r="A25" s="191" t="s">
        <v>277</v>
      </c>
      <c r="B25" s="746" t="s">
        <v>801</v>
      </c>
      <c r="C25" s="746"/>
      <c r="D25" s="746"/>
      <c r="E25" s="746"/>
      <c r="F25" s="746"/>
      <c r="G25" s="746"/>
      <c r="H25" s="746"/>
      <c r="I25" s="746"/>
      <c r="J25" s="746"/>
      <c r="K25" s="746"/>
      <c r="L25" s="148"/>
      <c r="M25" s="25"/>
      <c r="N25" s="193" t="s">
        <v>596</v>
      </c>
    </row>
    <row r="26" spans="1:15" s="109" customFormat="1" ht="16.5" customHeight="1" x14ac:dyDescent="0.2">
      <c r="A26" s="108"/>
      <c r="B26" s="746"/>
      <c r="C26" s="746"/>
      <c r="D26" s="746"/>
      <c r="E26" s="746"/>
      <c r="F26" s="746"/>
      <c r="G26" s="746"/>
      <c r="H26" s="746"/>
      <c r="I26" s="746"/>
      <c r="J26" s="746"/>
      <c r="K26" s="746"/>
      <c r="L26" s="148"/>
      <c r="M26" s="25"/>
      <c r="N26" s="193" t="s">
        <v>597</v>
      </c>
    </row>
    <row r="27" spans="1:15" ht="21" customHeight="1" x14ac:dyDescent="0.2">
      <c r="F27" s="99"/>
      <c r="G27" s="99"/>
      <c r="H27" s="99"/>
      <c r="I27" s="427"/>
      <c r="J27" s="99"/>
      <c r="K27" s="99"/>
      <c r="L27" s="99"/>
      <c r="M27" s="67"/>
      <c r="N27" s="67"/>
    </row>
    <row r="28" spans="1:15" ht="18.75" customHeight="1" x14ac:dyDescent="0.2">
      <c r="F28" s="99"/>
      <c r="G28" s="99"/>
      <c r="H28" s="99"/>
      <c r="I28" s="427"/>
      <c r="J28" s="99"/>
      <c r="K28" s="99"/>
      <c r="L28" s="99"/>
      <c r="M28" s="67"/>
      <c r="N28" s="67"/>
    </row>
    <row r="29" spans="1:15" s="26" customFormat="1" ht="16.5" customHeight="1" x14ac:dyDescent="0.25">
      <c r="A29" s="743" t="s">
        <v>838</v>
      </c>
      <c r="B29" s="743"/>
      <c r="C29" s="743"/>
      <c r="D29" s="743"/>
      <c r="E29" s="743"/>
      <c r="F29" s="579"/>
      <c r="G29" s="747" t="s">
        <v>839</v>
      </c>
      <c r="H29" s="747"/>
      <c r="I29" s="747"/>
      <c r="J29" s="747"/>
      <c r="K29" s="747"/>
      <c r="L29" s="668"/>
      <c r="M29" s="67"/>
      <c r="N29" s="67"/>
    </row>
    <row r="30" spans="1:15" x14ac:dyDescent="0.2">
      <c r="A30" s="221"/>
      <c r="B30" s="99"/>
      <c r="C30" s="99"/>
      <c r="D30" s="99"/>
      <c r="E30" s="99"/>
      <c r="F30" s="99"/>
      <c r="G30" s="99"/>
      <c r="H30" s="99"/>
      <c r="I30" s="427"/>
      <c r="J30" s="99"/>
      <c r="K30" s="99"/>
      <c r="L30" s="99"/>
      <c r="M30" s="67"/>
      <c r="N30" s="67"/>
    </row>
    <row r="31" spans="1:15" x14ac:dyDescent="0.2">
      <c r="A31" s="221"/>
      <c r="B31" s="99"/>
      <c r="C31" s="99"/>
      <c r="D31" s="99"/>
      <c r="E31" s="99"/>
      <c r="F31" s="99"/>
      <c r="G31" s="99"/>
      <c r="H31" s="99"/>
      <c r="I31" s="427"/>
      <c r="J31" s="99"/>
      <c r="K31" s="99"/>
      <c r="L31" s="99"/>
      <c r="M31" s="67"/>
      <c r="N31" s="67"/>
    </row>
    <row r="32" spans="1:15" x14ac:dyDescent="0.2">
      <c r="A32" s="221"/>
      <c r="B32" s="99"/>
      <c r="C32" s="99"/>
      <c r="D32" s="99">
        <v>15224826</v>
      </c>
      <c r="E32" s="99">
        <f>D5-D32</f>
        <v>-7821226.1999999993</v>
      </c>
      <c r="F32" s="99"/>
      <c r="G32" s="99"/>
      <c r="H32" s="99"/>
      <c r="I32" s="427"/>
      <c r="J32" s="99"/>
      <c r="K32" s="99"/>
      <c r="L32" s="99"/>
      <c r="M32" s="67"/>
      <c r="N32" s="67"/>
    </row>
    <row r="33" spans="1:14" x14ac:dyDescent="0.2">
      <c r="A33" s="221"/>
      <c r="B33" s="99"/>
      <c r="C33" s="99"/>
      <c r="D33" s="99">
        <v>1594783</v>
      </c>
      <c r="E33" s="99">
        <f>D6-D33</f>
        <v>-19155</v>
      </c>
      <c r="F33" s="99"/>
      <c r="G33" s="99"/>
      <c r="H33" s="99"/>
      <c r="I33" s="427"/>
      <c r="J33" s="99"/>
      <c r="K33" s="99"/>
      <c r="L33" s="99"/>
      <c r="M33" s="67"/>
      <c r="N33" s="67"/>
    </row>
    <row r="34" spans="1:14" x14ac:dyDescent="0.2">
      <c r="A34" s="221"/>
      <c r="B34" s="99"/>
      <c r="C34" s="99"/>
      <c r="D34" s="99">
        <v>0</v>
      </c>
      <c r="E34" s="99">
        <f>D7-D34</f>
        <v>0</v>
      </c>
      <c r="F34" s="99"/>
      <c r="G34" s="99"/>
      <c r="H34" s="99"/>
      <c r="I34" s="427"/>
      <c r="J34" s="99"/>
      <c r="K34" s="99"/>
      <c r="L34" s="99"/>
      <c r="M34" s="67"/>
      <c r="N34" s="67"/>
    </row>
    <row r="35" spans="1:14" x14ac:dyDescent="0.2">
      <c r="A35" s="221"/>
      <c r="B35" s="99"/>
      <c r="C35" s="99"/>
      <c r="D35" s="99">
        <v>3504149</v>
      </c>
      <c r="E35" s="99">
        <f>D8-D35</f>
        <v>-739636</v>
      </c>
      <c r="F35" s="99"/>
      <c r="G35" s="99"/>
      <c r="H35" s="99"/>
      <c r="I35" s="427"/>
      <c r="J35" s="99"/>
      <c r="K35" s="99"/>
      <c r="L35" s="99"/>
      <c r="M35" s="67"/>
      <c r="N35" s="67"/>
    </row>
    <row r="36" spans="1:14" x14ac:dyDescent="0.2">
      <c r="A36" s="221"/>
      <c r="B36" s="99"/>
      <c r="C36" s="99"/>
      <c r="D36" s="99">
        <v>0</v>
      </c>
      <c r="E36" s="99">
        <f t="shared" ref="E36:E45" si="2">D8-D36</f>
        <v>2764513</v>
      </c>
      <c r="F36" s="99"/>
      <c r="G36" s="99"/>
      <c r="H36" s="99"/>
      <c r="I36" s="427"/>
      <c r="J36" s="99"/>
      <c r="K36" s="99"/>
      <c r="L36" s="99"/>
      <c r="M36" s="67"/>
      <c r="N36" s="67"/>
    </row>
    <row r="37" spans="1:14" x14ac:dyDescent="0.2">
      <c r="A37" s="221"/>
      <c r="B37" s="99"/>
      <c r="C37" s="99"/>
      <c r="D37" s="99">
        <v>20323758</v>
      </c>
      <c r="E37" s="99">
        <f t="shared" si="2"/>
        <v>-8580017.1999999993</v>
      </c>
      <c r="F37" s="99"/>
      <c r="G37" s="99"/>
      <c r="H37" s="99"/>
      <c r="I37" s="427"/>
      <c r="J37" s="99"/>
      <c r="K37" s="99"/>
      <c r="L37" s="99"/>
      <c r="M37" s="67"/>
      <c r="N37" s="67"/>
    </row>
    <row r="38" spans="1:14" x14ac:dyDescent="0.2">
      <c r="A38" s="221"/>
      <c r="B38" s="99"/>
      <c r="C38" s="99"/>
      <c r="D38" s="99"/>
      <c r="E38" s="99">
        <f t="shared" si="2"/>
        <v>0</v>
      </c>
      <c r="F38" s="99"/>
      <c r="G38" s="99"/>
      <c r="H38" s="99"/>
      <c r="I38" s="427"/>
      <c r="J38" s="99"/>
      <c r="K38" s="99"/>
      <c r="L38" s="99"/>
      <c r="M38" s="67"/>
      <c r="N38" s="67"/>
    </row>
    <row r="39" spans="1:14" x14ac:dyDescent="0.2">
      <c r="A39" s="221"/>
      <c r="B39" s="222"/>
      <c r="C39" s="222"/>
      <c r="D39" s="222"/>
      <c r="E39" s="99">
        <f t="shared" si="2"/>
        <v>0</v>
      </c>
      <c r="F39" s="99"/>
      <c r="G39" s="99"/>
      <c r="H39" s="99"/>
      <c r="I39" s="99"/>
      <c r="J39" s="99"/>
      <c r="K39" s="99"/>
      <c r="L39" s="99"/>
      <c r="M39" s="67"/>
      <c r="N39" s="67"/>
    </row>
    <row r="40" spans="1:14" x14ac:dyDescent="0.2">
      <c r="A40" s="221"/>
      <c r="B40" s="99"/>
      <c r="C40" s="99"/>
      <c r="D40" s="99">
        <v>17928442</v>
      </c>
      <c r="E40" s="99">
        <f t="shared" si="2"/>
        <v>-12880155.199999999</v>
      </c>
      <c r="F40" s="99"/>
      <c r="G40" s="99"/>
      <c r="H40" s="99"/>
      <c r="I40" s="99"/>
      <c r="J40" s="99"/>
      <c r="K40" s="99"/>
      <c r="L40" s="99"/>
      <c r="M40" s="67"/>
      <c r="N40" s="67"/>
    </row>
    <row r="41" spans="1:14" x14ac:dyDescent="0.2">
      <c r="A41" s="221"/>
      <c r="B41" s="99"/>
      <c r="C41" s="99"/>
      <c r="D41" s="99">
        <v>182968</v>
      </c>
      <c r="E41" s="99">
        <f t="shared" si="2"/>
        <v>-150545</v>
      </c>
      <c r="F41" s="99"/>
      <c r="G41" s="99"/>
      <c r="H41" s="99"/>
      <c r="I41" s="99"/>
      <c r="J41" s="99"/>
      <c r="K41" s="99"/>
      <c r="L41" s="99"/>
      <c r="M41" s="67"/>
      <c r="N41" s="67"/>
    </row>
    <row r="42" spans="1:14" x14ac:dyDescent="0.2">
      <c r="A42" s="221"/>
      <c r="B42" s="99"/>
      <c r="C42" s="99"/>
      <c r="D42" s="99">
        <v>0</v>
      </c>
      <c r="E42" s="99">
        <f t="shared" si="2"/>
        <v>3190455</v>
      </c>
      <c r="F42" s="99"/>
      <c r="G42" s="99"/>
      <c r="H42" s="99"/>
      <c r="I42" s="99"/>
      <c r="J42" s="99"/>
      <c r="K42" s="99"/>
      <c r="L42" s="99"/>
      <c r="M42" s="67"/>
      <c r="N42" s="67"/>
    </row>
    <row r="43" spans="1:14" x14ac:dyDescent="0.2">
      <c r="A43" s="221"/>
      <c r="B43" s="99"/>
      <c r="C43" s="99"/>
      <c r="D43" s="99">
        <v>2148526</v>
      </c>
      <c r="E43" s="99">
        <f t="shared" si="2"/>
        <v>-600091</v>
      </c>
      <c r="F43" s="99"/>
      <c r="G43" s="99"/>
      <c r="H43" s="99"/>
      <c r="I43" s="99"/>
      <c r="J43" s="99"/>
      <c r="K43" s="99"/>
      <c r="L43" s="99"/>
      <c r="M43" s="67"/>
      <c r="N43" s="67"/>
    </row>
    <row r="44" spans="1:14" x14ac:dyDescent="0.2">
      <c r="A44" s="221"/>
      <c r="B44" s="99"/>
      <c r="C44" s="99"/>
      <c r="D44" s="99">
        <v>63822</v>
      </c>
      <c r="E44" s="99">
        <f t="shared" si="2"/>
        <v>1860319</v>
      </c>
      <c r="F44" s="99"/>
      <c r="G44" s="99"/>
      <c r="H44" s="99"/>
      <c r="I44" s="99"/>
      <c r="J44" s="99"/>
      <c r="K44" s="99"/>
      <c r="L44" s="99"/>
      <c r="M44" s="67"/>
      <c r="N44" s="67"/>
    </row>
    <row r="45" spans="1:14" x14ac:dyDescent="0.2">
      <c r="A45" s="221"/>
      <c r="B45" s="99"/>
      <c r="C45" s="99"/>
      <c r="D45" s="99">
        <v>20323758</v>
      </c>
      <c r="E45" s="99">
        <f t="shared" si="2"/>
        <v>-8580017.1999999993</v>
      </c>
      <c r="F45" s="99"/>
      <c r="G45" s="99"/>
      <c r="H45" s="99"/>
      <c r="I45" s="99"/>
      <c r="J45" s="99"/>
      <c r="K45" s="99"/>
      <c r="L45" s="99"/>
      <c r="M45" s="67"/>
      <c r="N45" s="67"/>
    </row>
    <row r="46" spans="1:14" x14ac:dyDescent="0.2">
      <c r="A46" s="221"/>
      <c r="B46" s="99"/>
      <c r="C46" s="99"/>
      <c r="D46" s="99"/>
      <c r="E46" s="99"/>
      <c r="F46" s="99"/>
      <c r="G46" s="99"/>
      <c r="H46" s="99"/>
      <c r="I46" s="99"/>
      <c r="J46" s="99"/>
      <c r="K46" s="99"/>
      <c r="L46" s="99"/>
    </row>
    <row r="47" spans="1:14" x14ac:dyDescent="0.2">
      <c r="A47" s="221"/>
      <c r="B47" s="99"/>
      <c r="C47" s="99"/>
      <c r="D47" s="99"/>
      <c r="E47" s="99"/>
      <c r="F47" s="99"/>
      <c r="G47" s="99"/>
      <c r="H47" s="99"/>
      <c r="I47" s="99"/>
      <c r="J47" s="99"/>
      <c r="K47" s="99"/>
      <c r="L47" s="99"/>
    </row>
    <row r="48" spans="1:14" x14ac:dyDescent="0.2">
      <c r="A48" s="221"/>
      <c r="B48" s="99"/>
      <c r="C48" s="99"/>
      <c r="D48" s="99"/>
      <c r="E48" s="99"/>
      <c r="F48" s="99"/>
      <c r="G48" s="99"/>
      <c r="H48" s="99"/>
      <c r="I48" s="99"/>
      <c r="J48" s="99"/>
      <c r="K48" s="99"/>
      <c r="L48" s="99"/>
    </row>
    <row r="49" spans="1:12" x14ac:dyDescent="0.2">
      <c r="A49" s="221"/>
      <c r="B49" s="99"/>
      <c r="C49" s="99"/>
      <c r="D49" s="99"/>
      <c r="E49" s="99"/>
      <c r="F49" s="99"/>
      <c r="G49" s="99"/>
      <c r="H49" s="99"/>
      <c r="I49" s="99"/>
      <c r="J49" s="99"/>
      <c r="K49" s="99"/>
      <c r="L49" s="99"/>
    </row>
    <row r="50" spans="1:12" x14ac:dyDescent="0.2">
      <c r="A50" s="221"/>
      <c r="B50" s="99"/>
      <c r="C50" s="99"/>
      <c r="D50" s="99"/>
      <c r="E50" s="99"/>
      <c r="F50" s="99"/>
      <c r="G50" s="99"/>
      <c r="H50" s="99"/>
      <c r="I50" s="99"/>
      <c r="J50" s="99"/>
      <c r="K50" s="99"/>
      <c r="L50" s="99"/>
    </row>
    <row r="51" spans="1:12" x14ac:dyDescent="0.2">
      <c r="A51" s="221"/>
      <c r="B51" s="99"/>
      <c r="C51" s="99"/>
      <c r="D51" s="99"/>
      <c r="E51" s="99"/>
      <c r="F51" s="99"/>
      <c r="G51" s="99"/>
      <c r="H51" s="99"/>
      <c r="I51" s="99"/>
      <c r="J51" s="99"/>
      <c r="K51" s="99"/>
      <c r="L51" s="99"/>
    </row>
    <row r="52" spans="1:12" x14ac:dyDescent="0.2">
      <c r="A52" s="221"/>
      <c r="B52" s="99"/>
      <c r="C52" s="99"/>
      <c r="D52" s="99"/>
      <c r="E52" s="99"/>
      <c r="F52" s="99"/>
      <c r="G52" s="99"/>
      <c r="H52" s="99"/>
      <c r="I52" s="99"/>
      <c r="J52" s="99"/>
      <c r="K52" s="99"/>
      <c r="L52" s="99"/>
    </row>
    <row r="53" spans="1:12" x14ac:dyDescent="0.2">
      <c r="A53" s="221"/>
      <c r="B53" s="99"/>
      <c r="C53" s="99"/>
      <c r="D53" s="99"/>
      <c r="E53" s="99"/>
      <c r="F53" s="99"/>
      <c r="G53" s="99"/>
      <c r="H53" s="99"/>
      <c r="I53" s="99"/>
      <c r="J53" s="99"/>
      <c r="K53" s="99"/>
      <c r="L53" s="99"/>
    </row>
    <row r="54" spans="1:12" x14ac:dyDescent="0.2">
      <c r="A54" s="221"/>
      <c r="B54" s="99"/>
      <c r="C54" s="99"/>
      <c r="D54" s="99"/>
      <c r="E54" s="99"/>
      <c r="F54" s="99"/>
      <c r="G54" s="99"/>
      <c r="H54" s="99"/>
      <c r="I54" s="99"/>
      <c r="J54" s="99"/>
      <c r="K54" s="99"/>
      <c r="L54" s="99"/>
    </row>
    <row r="55" spans="1:12" x14ac:dyDescent="0.2">
      <c r="A55" s="221"/>
      <c r="B55" s="99"/>
      <c r="C55" s="99"/>
      <c r="D55" s="99"/>
      <c r="E55" s="99"/>
      <c r="F55" s="99"/>
      <c r="G55" s="99"/>
      <c r="H55" s="99"/>
      <c r="I55" s="99"/>
      <c r="J55" s="99"/>
      <c r="K55" s="99"/>
      <c r="L55" s="99"/>
    </row>
    <row r="56" spans="1:12" x14ac:dyDescent="0.2">
      <c r="A56" s="221"/>
      <c r="B56" s="99"/>
      <c r="C56" s="99"/>
      <c r="D56" s="99"/>
      <c r="E56" s="99"/>
      <c r="F56" s="99"/>
      <c r="G56" s="99"/>
      <c r="H56" s="99"/>
      <c r="I56" s="99"/>
      <c r="J56" s="99"/>
      <c r="K56" s="99"/>
      <c r="L56" s="99"/>
    </row>
    <row r="57" spans="1:12" x14ac:dyDescent="0.2">
      <c r="A57" s="221"/>
      <c r="B57" s="99"/>
      <c r="C57" s="99"/>
      <c r="D57" s="99"/>
      <c r="E57" s="99"/>
      <c r="F57" s="99"/>
      <c r="G57" s="99"/>
      <c r="H57" s="99"/>
      <c r="I57" s="99"/>
      <c r="J57" s="99"/>
      <c r="K57" s="99"/>
      <c r="L57" s="99"/>
    </row>
    <row r="58" spans="1:12" x14ac:dyDescent="0.2">
      <c r="A58" s="221"/>
      <c r="B58" s="99"/>
      <c r="C58" s="99"/>
      <c r="D58" s="99"/>
      <c r="E58" s="99"/>
      <c r="F58" s="99"/>
      <c r="G58" s="99"/>
      <c r="H58" s="99"/>
      <c r="I58" s="99"/>
      <c r="J58" s="99"/>
      <c r="K58" s="99"/>
      <c r="L58" s="99"/>
    </row>
    <row r="59" spans="1:12" x14ac:dyDescent="0.2">
      <c r="A59" s="221"/>
      <c r="B59" s="99"/>
      <c r="C59" s="99"/>
      <c r="D59" s="99"/>
      <c r="E59" s="99"/>
      <c r="F59" s="99"/>
      <c r="G59" s="99"/>
      <c r="H59" s="99"/>
      <c r="I59" s="99"/>
      <c r="J59" s="99"/>
      <c r="K59" s="99"/>
      <c r="L59" s="99"/>
    </row>
    <row r="60" spans="1:12" x14ac:dyDescent="0.2">
      <c r="A60" s="221"/>
      <c r="B60" s="99"/>
      <c r="C60" s="99"/>
      <c r="D60" s="99"/>
      <c r="E60" s="99"/>
      <c r="F60" s="99"/>
      <c r="G60" s="99"/>
      <c r="H60" s="99"/>
      <c r="I60" s="99"/>
      <c r="J60" s="99"/>
      <c r="K60" s="99"/>
      <c r="L60" s="99"/>
    </row>
    <row r="61" spans="1:12" x14ac:dyDescent="0.2">
      <c r="A61" s="221"/>
      <c r="B61" s="99"/>
      <c r="C61" s="99"/>
      <c r="D61" s="99"/>
      <c r="E61" s="99"/>
      <c r="F61" s="99"/>
      <c r="G61" s="99"/>
      <c r="H61" s="99"/>
      <c r="I61" s="99"/>
      <c r="J61" s="99"/>
      <c r="K61" s="99"/>
      <c r="L61" s="99"/>
    </row>
    <row r="62" spans="1:12" x14ac:dyDescent="0.2">
      <c r="A62" s="221"/>
      <c r="B62" s="99"/>
      <c r="C62" s="99"/>
      <c r="D62" s="99"/>
      <c r="E62" s="99"/>
      <c r="F62" s="99"/>
      <c r="G62" s="99"/>
      <c r="H62" s="99"/>
      <c r="I62" s="99"/>
      <c r="J62" s="99"/>
      <c r="K62" s="99"/>
      <c r="L62" s="99"/>
    </row>
    <row r="63" spans="1:12" x14ac:dyDescent="0.2">
      <c r="A63" s="221"/>
      <c r="B63" s="99"/>
      <c r="C63" s="99"/>
      <c r="D63" s="99"/>
      <c r="E63" s="99"/>
      <c r="F63" s="99"/>
      <c r="G63" s="99"/>
      <c r="H63" s="99"/>
      <c r="I63" s="99"/>
      <c r="J63" s="99"/>
      <c r="K63" s="99"/>
      <c r="L63" s="99"/>
    </row>
    <row r="64" spans="1:12" x14ac:dyDescent="0.2">
      <c r="A64" s="221"/>
      <c r="B64" s="99"/>
      <c r="C64" s="99"/>
      <c r="D64" s="99"/>
      <c r="E64" s="99"/>
      <c r="F64" s="99"/>
      <c r="G64" s="99"/>
      <c r="H64" s="99"/>
      <c r="I64" s="99"/>
      <c r="J64" s="99"/>
      <c r="K64" s="99"/>
      <c r="L64" s="99"/>
    </row>
    <row r="65" spans="1:12" x14ac:dyDescent="0.2">
      <c r="A65" s="221"/>
      <c r="B65" s="99"/>
      <c r="C65" s="99"/>
      <c r="D65" s="99"/>
      <c r="E65" s="99"/>
      <c r="F65" s="99"/>
      <c r="G65" s="99"/>
      <c r="H65" s="99"/>
      <c r="I65" s="99"/>
      <c r="J65" s="99"/>
      <c r="K65" s="99"/>
      <c r="L65" s="99"/>
    </row>
    <row r="66" spans="1:12" x14ac:dyDescent="0.2">
      <c r="A66" s="221"/>
      <c r="B66" s="99"/>
      <c r="C66" s="99"/>
      <c r="D66" s="99"/>
      <c r="E66" s="99"/>
      <c r="F66" s="99"/>
      <c r="G66" s="99"/>
      <c r="H66" s="99"/>
      <c r="I66" s="99"/>
      <c r="J66" s="99"/>
      <c r="K66" s="99"/>
      <c r="L66" s="99"/>
    </row>
    <row r="67" spans="1:12" x14ac:dyDescent="0.2">
      <c r="A67" s="221"/>
      <c r="B67" s="99"/>
      <c r="C67" s="99"/>
      <c r="D67" s="99"/>
      <c r="E67" s="99"/>
      <c r="F67" s="99"/>
      <c r="G67" s="99"/>
      <c r="H67" s="99"/>
      <c r="I67" s="99"/>
      <c r="J67" s="99"/>
      <c r="K67" s="99"/>
      <c r="L67" s="99"/>
    </row>
    <row r="68" spans="1:12" x14ac:dyDescent="0.2">
      <c r="A68" s="221"/>
      <c r="B68" s="99"/>
      <c r="C68" s="99"/>
      <c r="D68" s="99"/>
      <c r="E68" s="99"/>
      <c r="F68" s="99"/>
      <c r="G68" s="99"/>
      <c r="H68" s="99"/>
      <c r="I68" s="99"/>
      <c r="J68" s="99"/>
      <c r="K68" s="99"/>
      <c r="L68" s="99"/>
    </row>
    <row r="69" spans="1:12" x14ac:dyDescent="0.2">
      <c r="A69" s="221"/>
      <c r="B69" s="99"/>
      <c r="C69" s="99"/>
      <c r="D69" s="99"/>
      <c r="E69" s="99"/>
      <c r="F69" s="99"/>
      <c r="G69" s="99"/>
      <c r="H69" s="99"/>
      <c r="I69" s="99"/>
      <c r="J69" s="99"/>
      <c r="K69" s="99"/>
      <c r="L69" s="99"/>
    </row>
    <row r="70" spans="1:12" x14ac:dyDescent="0.2">
      <c r="A70" s="221"/>
      <c r="B70" s="99"/>
      <c r="C70" s="99"/>
      <c r="D70" s="99"/>
      <c r="E70" s="99"/>
      <c r="F70" s="99"/>
      <c r="G70" s="99"/>
      <c r="H70" s="99"/>
      <c r="I70" s="99"/>
      <c r="J70" s="99"/>
      <c r="K70" s="99"/>
      <c r="L70" s="99"/>
    </row>
    <row r="71" spans="1:12" x14ac:dyDescent="0.2">
      <c r="A71" s="221"/>
      <c r="B71" s="99"/>
      <c r="C71" s="99"/>
      <c r="D71" s="99"/>
      <c r="E71" s="99"/>
      <c r="F71" s="99"/>
      <c r="G71" s="99"/>
      <c r="H71" s="99"/>
      <c r="I71" s="99"/>
      <c r="J71" s="99"/>
      <c r="K71" s="99"/>
      <c r="L71" s="99"/>
    </row>
    <row r="72" spans="1:12" x14ac:dyDescent="0.2">
      <c r="A72" s="221"/>
      <c r="B72" s="99"/>
      <c r="C72" s="99"/>
      <c r="D72" s="99"/>
      <c r="E72" s="99"/>
      <c r="F72" s="99"/>
      <c r="G72" s="99"/>
      <c r="H72" s="99"/>
      <c r="I72" s="99"/>
      <c r="J72" s="99"/>
      <c r="K72" s="99"/>
      <c r="L72" s="99"/>
    </row>
    <row r="73" spans="1:12" x14ac:dyDescent="0.2">
      <c r="A73" s="221"/>
      <c r="B73" s="99"/>
      <c r="C73" s="99"/>
      <c r="D73" s="99"/>
      <c r="E73" s="99"/>
      <c r="F73" s="99"/>
      <c r="G73" s="99"/>
      <c r="H73" s="99"/>
      <c r="I73" s="99"/>
      <c r="J73" s="99"/>
      <c r="K73" s="99"/>
      <c r="L73" s="99"/>
    </row>
    <row r="74" spans="1:12" x14ac:dyDescent="0.2">
      <c r="A74" s="221"/>
      <c r="B74" s="99"/>
      <c r="C74" s="99"/>
      <c r="D74" s="99"/>
      <c r="E74" s="99"/>
      <c r="F74" s="99"/>
      <c r="G74" s="99"/>
      <c r="H74" s="99"/>
      <c r="I74" s="99"/>
      <c r="J74" s="99"/>
      <c r="K74" s="99"/>
      <c r="L74" s="99"/>
    </row>
    <row r="75" spans="1:12" x14ac:dyDescent="0.2">
      <c r="A75" s="221"/>
      <c r="B75" s="99"/>
      <c r="C75" s="99"/>
      <c r="D75" s="99"/>
      <c r="E75" s="99"/>
      <c r="F75" s="99"/>
      <c r="G75" s="99"/>
      <c r="H75" s="99"/>
      <c r="I75" s="99"/>
      <c r="J75" s="99"/>
      <c r="K75" s="99"/>
      <c r="L75" s="99"/>
    </row>
    <row r="76" spans="1:12" x14ac:dyDescent="0.2">
      <c r="A76" s="221"/>
      <c r="B76" s="99"/>
      <c r="C76" s="99"/>
      <c r="D76" s="99"/>
      <c r="E76" s="99"/>
      <c r="F76" s="99"/>
      <c r="G76" s="99"/>
      <c r="H76" s="99"/>
      <c r="I76" s="99"/>
      <c r="J76" s="99"/>
      <c r="K76" s="99"/>
      <c r="L76" s="99"/>
    </row>
    <row r="77" spans="1:12" x14ac:dyDescent="0.2">
      <c r="A77" s="221"/>
      <c r="B77" s="99"/>
      <c r="C77" s="99"/>
      <c r="D77" s="99"/>
      <c r="E77" s="99"/>
      <c r="F77" s="99"/>
      <c r="G77" s="99"/>
      <c r="H77" s="99"/>
      <c r="I77" s="99"/>
      <c r="J77" s="99"/>
      <c r="K77" s="99"/>
      <c r="L77" s="99"/>
    </row>
    <row r="78" spans="1:12" x14ac:dyDescent="0.2">
      <c r="A78" s="221"/>
      <c r="B78" s="99"/>
      <c r="C78" s="99"/>
      <c r="D78" s="99"/>
      <c r="E78" s="99"/>
      <c r="F78" s="99"/>
      <c r="G78" s="99"/>
      <c r="H78" s="99"/>
      <c r="I78" s="99"/>
      <c r="J78" s="99"/>
      <c r="K78" s="99"/>
      <c r="L78" s="99"/>
    </row>
    <row r="79" spans="1:12" x14ac:dyDescent="0.2">
      <c r="A79" s="221"/>
      <c r="B79" s="99"/>
      <c r="C79" s="99"/>
      <c r="D79" s="99"/>
      <c r="E79" s="99"/>
      <c r="F79" s="99"/>
      <c r="G79" s="99"/>
      <c r="H79" s="99"/>
      <c r="I79" s="99"/>
      <c r="J79" s="99"/>
      <c r="K79" s="99"/>
      <c r="L79" s="99"/>
    </row>
    <row r="80" spans="1:12" x14ac:dyDescent="0.2">
      <c r="A80" s="221"/>
      <c r="B80" s="99"/>
      <c r="C80" s="99"/>
      <c r="D80" s="99"/>
      <c r="E80" s="99"/>
      <c r="F80" s="99"/>
      <c r="G80" s="99"/>
      <c r="H80" s="99"/>
      <c r="I80" s="99"/>
      <c r="J80" s="99"/>
      <c r="K80" s="99"/>
      <c r="L80" s="99"/>
    </row>
    <row r="81" spans="1:12" x14ac:dyDescent="0.2">
      <c r="A81" s="221"/>
      <c r="B81" s="99"/>
      <c r="C81" s="99"/>
      <c r="D81" s="99"/>
      <c r="E81" s="99"/>
      <c r="F81" s="99"/>
      <c r="G81" s="99"/>
      <c r="H81" s="99"/>
      <c r="I81" s="99"/>
      <c r="J81" s="99"/>
      <c r="K81" s="99"/>
      <c r="L81" s="99"/>
    </row>
    <row r="82" spans="1:12" x14ac:dyDescent="0.2">
      <c r="A82" s="221"/>
      <c r="B82" s="99"/>
      <c r="C82" s="99"/>
      <c r="D82" s="99"/>
      <c r="E82" s="99"/>
      <c r="F82" s="99"/>
      <c r="G82" s="99"/>
      <c r="H82" s="99"/>
      <c r="I82" s="99"/>
      <c r="J82" s="99"/>
      <c r="K82" s="99"/>
      <c r="L82" s="99"/>
    </row>
    <row r="83" spans="1:12" x14ac:dyDescent="0.2">
      <c r="A83" s="221"/>
      <c r="B83" s="99"/>
      <c r="C83" s="99"/>
      <c r="D83" s="99"/>
      <c r="E83" s="99"/>
      <c r="F83" s="99"/>
      <c r="G83" s="99"/>
      <c r="H83" s="99"/>
      <c r="I83" s="99"/>
      <c r="J83" s="99"/>
      <c r="K83" s="99"/>
      <c r="L83" s="99"/>
    </row>
    <row r="84" spans="1:12" x14ac:dyDescent="0.2">
      <c r="A84" s="221"/>
      <c r="B84" s="99"/>
      <c r="C84" s="99"/>
      <c r="D84" s="99"/>
      <c r="E84" s="99"/>
      <c r="F84" s="99"/>
      <c r="G84" s="99"/>
      <c r="H84" s="99"/>
      <c r="I84" s="99"/>
      <c r="J84" s="99"/>
      <c r="K84" s="99"/>
      <c r="L84" s="99"/>
    </row>
    <row r="85" spans="1:12" x14ac:dyDescent="0.2">
      <c r="A85" s="221"/>
      <c r="B85" s="99"/>
      <c r="C85" s="99"/>
      <c r="D85" s="99"/>
      <c r="E85" s="99"/>
      <c r="F85" s="99"/>
      <c r="G85" s="99"/>
      <c r="H85" s="99"/>
      <c r="I85" s="99"/>
      <c r="J85" s="99"/>
      <c r="K85" s="99"/>
      <c r="L85" s="99"/>
    </row>
    <row r="86" spans="1:12" x14ac:dyDescent="0.2">
      <c r="A86" s="221"/>
      <c r="B86" s="99"/>
      <c r="C86" s="99"/>
      <c r="D86" s="99"/>
      <c r="E86" s="99"/>
      <c r="F86" s="99"/>
      <c r="G86" s="99"/>
      <c r="H86" s="99"/>
      <c r="I86" s="99"/>
      <c r="J86" s="99"/>
      <c r="K86" s="99"/>
      <c r="L86" s="99"/>
    </row>
    <row r="87" spans="1:12" x14ac:dyDescent="0.2">
      <c r="A87" s="221"/>
      <c r="B87" s="99"/>
      <c r="C87" s="99"/>
      <c r="D87" s="99"/>
      <c r="E87" s="99"/>
      <c r="F87" s="99"/>
      <c r="G87" s="99"/>
      <c r="H87" s="99"/>
      <c r="I87" s="99"/>
      <c r="J87" s="99"/>
      <c r="K87" s="99"/>
      <c r="L87" s="99"/>
    </row>
    <row r="88" spans="1:12" x14ac:dyDescent="0.2">
      <c r="A88" s="221"/>
      <c r="B88" s="99"/>
      <c r="C88" s="99"/>
      <c r="D88" s="99"/>
      <c r="E88" s="99"/>
      <c r="F88" s="99"/>
      <c r="G88" s="99"/>
      <c r="H88" s="99"/>
      <c r="I88" s="99"/>
      <c r="J88" s="99"/>
      <c r="K88" s="99"/>
      <c r="L88" s="99"/>
    </row>
    <row r="89" spans="1:12" x14ac:dyDescent="0.2">
      <c r="A89" s="221"/>
      <c r="B89" s="99"/>
      <c r="C89" s="99"/>
      <c r="D89" s="99"/>
      <c r="E89" s="99"/>
      <c r="F89" s="99"/>
      <c r="G89" s="99"/>
      <c r="H89" s="99"/>
      <c r="I89" s="99"/>
      <c r="J89" s="99"/>
      <c r="K89" s="99"/>
      <c r="L89" s="99"/>
    </row>
    <row r="90" spans="1:12" x14ac:dyDescent="0.2">
      <c r="A90" s="221"/>
      <c r="B90" s="99"/>
      <c r="C90" s="99"/>
      <c r="D90" s="99"/>
      <c r="E90" s="99"/>
      <c r="F90" s="99"/>
      <c r="G90" s="99"/>
      <c r="H90" s="99"/>
      <c r="I90" s="99"/>
      <c r="J90" s="99"/>
      <c r="K90" s="99"/>
      <c r="L90" s="99"/>
    </row>
    <row r="91" spans="1:12" x14ac:dyDescent="0.2">
      <c r="A91" s="221"/>
      <c r="B91" s="99"/>
      <c r="C91" s="99"/>
      <c r="D91" s="99"/>
      <c r="E91" s="99"/>
      <c r="F91" s="99"/>
      <c r="G91" s="99"/>
      <c r="H91" s="99"/>
      <c r="I91" s="99"/>
      <c r="J91" s="99"/>
      <c r="K91" s="99"/>
      <c r="L91" s="99"/>
    </row>
    <row r="92" spans="1:12" x14ac:dyDescent="0.2">
      <c r="A92" s="221"/>
      <c r="B92" s="99"/>
      <c r="C92" s="99"/>
      <c r="D92" s="99"/>
      <c r="E92" s="99"/>
      <c r="F92" s="99"/>
      <c r="G92" s="99"/>
      <c r="H92" s="99"/>
      <c r="I92" s="99"/>
      <c r="J92" s="99"/>
      <c r="K92" s="99"/>
      <c r="L92" s="99"/>
    </row>
    <row r="93" spans="1:12" x14ac:dyDescent="0.2">
      <c r="A93" s="221"/>
      <c r="B93" s="99"/>
      <c r="C93" s="99"/>
      <c r="D93" s="99"/>
      <c r="E93" s="99"/>
      <c r="F93" s="99"/>
      <c r="G93" s="99"/>
      <c r="H93" s="99"/>
      <c r="I93" s="99"/>
      <c r="J93" s="99"/>
      <c r="K93" s="99"/>
      <c r="L93" s="99"/>
    </row>
    <row r="94" spans="1:12" x14ac:dyDescent="0.2">
      <c r="A94" s="221"/>
      <c r="B94" s="99"/>
      <c r="C94" s="99"/>
      <c r="D94" s="99"/>
      <c r="E94" s="99"/>
      <c r="F94" s="99"/>
      <c r="G94" s="99"/>
      <c r="H94" s="99"/>
      <c r="I94" s="99"/>
      <c r="J94" s="99"/>
      <c r="K94" s="99"/>
      <c r="L94" s="99"/>
    </row>
    <row r="95" spans="1:12" x14ac:dyDescent="0.2">
      <c r="A95" s="221"/>
      <c r="B95" s="99"/>
      <c r="C95" s="99"/>
      <c r="D95" s="99"/>
      <c r="E95" s="99"/>
      <c r="F95" s="99"/>
      <c r="G95" s="99"/>
      <c r="H95" s="99"/>
      <c r="I95" s="99"/>
      <c r="J95" s="99"/>
      <c r="K95" s="99"/>
      <c r="L95" s="99"/>
    </row>
    <row r="96" spans="1:12" x14ac:dyDescent="0.2">
      <c r="A96" s="221"/>
      <c r="B96" s="99"/>
      <c r="C96" s="99"/>
      <c r="D96" s="99"/>
      <c r="E96" s="99"/>
      <c r="F96" s="99"/>
      <c r="G96" s="99"/>
      <c r="H96" s="99"/>
      <c r="I96" s="99"/>
      <c r="J96" s="99"/>
      <c r="K96" s="99"/>
      <c r="L96" s="99"/>
    </row>
    <row r="97" spans="1:12" x14ac:dyDescent="0.2">
      <c r="A97" s="221"/>
      <c r="B97" s="99"/>
      <c r="C97" s="99"/>
      <c r="D97" s="99"/>
      <c r="E97" s="99"/>
      <c r="F97" s="99"/>
      <c r="G97" s="99"/>
      <c r="H97" s="99"/>
      <c r="I97" s="99"/>
      <c r="J97" s="99"/>
      <c r="K97" s="99"/>
      <c r="L97" s="99"/>
    </row>
    <row r="98" spans="1:12" x14ac:dyDescent="0.2">
      <c r="A98" s="221"/>
      <c r="B98" s="99"/>
      <c r="C98" s="99"/>
      <c r="D98" s="99"/>
      <c r="E98" s="99"/>
      <c r="F98" s="99"/>
      <c r="G98" s="99"/>
      <c r="H98" s="99"/>
      <c r="I98" s="99"/>
      <c r="J98" s="99"/>
      <c r="K98" s="99"/>
      <c r="L98" s="99"/>
    </row>
    <row r="99" spans="1:12" x14ac:dyDescent="0.2">
      <c r="A99" s="221"/>
      <c r="B99" s="99"/>
      <c r="C99" s="99"/>
      <c r="D99" s="99"/>
      <c r="E99" s="99"/>
      <c r="F99" s="99"/>
      <c r="G99" s="99"/>
      <c r="H99" s="99"/>
      <c r="I99" s="99"/>
      <c r="J99" s="99"/>
      <c r="K99" s="99"/>
      <c r="L99" s="99"/>
    </row>
    <row r="100" spans="1:12" x14ac:dyDescent="0.2">
      <c r="A100" s="221"/>
      <c r="B100" s="99"/>
      <c r="C100" s="99"/>
      <c r="D100" s="99"/>
      <c r="E100" s="99"/>
      <c r="F100" s="99"/>
      <c r="G100" s="99"/>
      <c r="H100" s="99"/>
      <c r="I100" s="99"/>
      <c r="J100" s="99"/>
      <c r="K100" s="99"/>
      <c r="L100" s="99"/>
    </row>
    <row r="101" spans="1:12" x14ac:dyDescent="0.2">
      <c r="A101" s="221"/>
      <c r="B101" s="99"/>
      <c r="C101" s="99"/>
      <c r="D101" s="99"/>
      <c r="E101" s="99"/>
      <c r="F101" s="99"/>
      <c r="G101" s="99"/>
      <c r="H101" s="99"/>
      <c r="I101" s="99"/>
      <c r="J101" s="99"/>
      <c r="K101" s="99"/>
      <c r="L101" s="99"/>
    </row>
    <row r="102" spans="1:12" x14ac:dyDescent="0.2">
      <c r="A102" s="221"/>
      <c r="B102" s="99"/>
      <c r="C102" s="99"/>
      <c r="D102" s="99"/>
      <c r="E102" s="99"/>
      <c r="F102" s="99"/>
      <c r="G102" s="99"/>
      <c r="H102" s="99"/>
      <c r="I102" s="99"/>
      <c r="J102" s="99"/>
      <c r="K102" s="99"/>
      <c r="L102" s="99"/>
    </row>
    <row r="103" spans="1:12" x14ac:dyDescent="0.2">
      <c r="A103" s="221"/>
      <c r="B103" s="99"/>
      <c r="C103" s="99"/>
      <c r="D103" s="99"/>
      <c r="E103" s="99"/>
      <c r="F103" s="99"/>
      <c r="G103" s="99"/>
      <c r="H103" s="99"/>
      <c r="I103" s="99"/>
      <c r="J103" s="99"/>
      <c r="K103" s="99"/>
      <c r="L103" s="99"/>
    </row>
    <row r="104" spans="1:12" x14ac:dyDescent="0.2">
      <c r="A104" s="221"/>
      <c r="B104" s="99"/>
      <c r="C104" s="99"/>
      <c r="D104" s="99"/>
      <c r="E104" s="99"/>
      <c r="F104" s="99"/>
      <c r="G104" s="99"/>
      <c r="H104" s="99"/>
      <c r="I104" s="99"/>
      <c r="J104" s="99"/>
      <c r="K104" s="99"/>
      <c r="L104" s="99"/>
    </row>
    <row r="105" spans="1:12" x14ac:dyDescent="0.2">
      <c r="A105" s="221"/>
      <c r="B105" s="99"/>
      <c r="C105" s="99"/>
      <c r="D105" s="99"/>
      <c r="E105" s="99"/>
      <c r="F105" s="99"/>
      <c r="G105" s="99"/>
      <c r="H105" s="99"/>
      <c r="I105" s="99"/>
      <c r="J105" s="99"/>
      <c r="K105" s="99"/>
      <c r="L105" s="99"/>
    </row>
    <row r="106" spans="1:12" x14ac:dyDescent="0.2">
      <c r="A106" s="221"/>
      <c r="B106" s="99"/>
      <c r="C106" s="99"/>
      <c r="D106" s="99"/>
      <c r="E106" s="99"/>
      <c r="F106" s="99"/>
      <c r="G106" s="99"/>
      <c r="H106" s="99"/>
      <c r="I106" s="99"/>
      <c r="J106" s="99"/>
      <c r="K106" s="99"/>
      <c r="L106" s="99"/>
    </row>
    <row r="107" spans="1:12" x14ac:dyDescent="0.2">
      <c r="A107" s="221"/>
      <c r="B107" s="99"/>
      <c r="C107" s="99"/>
      <c r="D107" s="99"/>
      <c r="E107" s="99"/>
      <c r="F107" s="99"/>
      <c r="G107" s="99"/>
      <c r="H107" s="99"/>
      <c r="I107" s="99"/>
      <c r="J107" s="99"/>
      <c r="K107" s="99"/>
      <c r="L107" s="99"/>
    </row>
    <row r="108" spans="1:12" x14ac:dyDescent="0.2">
      <c r="A108" s="221"/>
      <c r="B108" s="99"/>
      <c r="C108" s="99"/>
      <c r="D108" s="99"/>
      <c r="E108" s="99"/>
      <c r="F108" s="99"/>
      <c r="G108" s="99"/>
      <c r="H108" s="99"/>
      <c r="I108" s="99"/>
      <c r="J108" s="99"/>
      <c r="K108" s="99"/>
      <c r="L108" s="99"/>
    </row>
    <row r="109" spans="1:12" x14ac:dyDescent="0.2">
      <c r="A109" s="221"/>
      <c r="B109" s="99"/>
      <c r="C109" s="99"/>
      <c r="D109" s="99"/>
      <c r="E109" s="99"/>
      <c r="F109" s="99"/>
      <c r="G109" s="99"/>
      <c r="H109" s="99"/>
      <c r="I109" s="99"/>
      <c r="J109" s="99"/>
      <c r="K109" s="99"/>
      <c r="L109" s="99"/>
    </row>
    <row r="110" spans="1:12" x14ac:dyDescent="0.2">
      <c r="A110" s="221"/>
      <c r="B110" s="99"/>
      <c r="C110" s="99"/>
      <c r="D110" s="99"/>
      <c r="E110" s="99"/>
      <c r="F110" s="99"/>
      <c r="G110" s="99"/>
      <c r="H110" s="99"/>
      <c r="I110" s="99"/>
      <c r="J110" s="99"/>
      <c r="K110" s="99"/>
      <c r="L110" s="99"/>
    </row>
    <row r="111" spans="1:12" x14ac:dyDescent="0.2">
      <c r="A111" s="221"/>
      <c r="B111" s="99"/>
      <c r="C111" s="99"/>
      <c r="D111" s="99"/>
      <c r="E111" s="99"/>
      <c r="F111" s="99"/>
      <c r="G111" s="99"/>
      <c r="H111" s="99"/>
      <c r="I111" s="99"/>
      <c r="J111" s="99"/>
      <c r="K111" s="99"/>
      <c r="L111" s="99"/>
    </row>
    <row r="112" spans="1:12" x14ac:dyDescent="0.2">
      <c r="A112" s="221"/>
      <c r="B112" s="99"/>
      <c r="C112" s="99"/>
      <c r="D112" s="99"/>
      <c r="E112" s="99"/>
      <c r="F112" s="99"/>
      <c r="G112" s="99"/>
      <c r="H112" s="99"/>
      <c r="I112" s="99"/>
      <c r="J112" s="99"/>
      <c r="K112" s="99"/>
      <c r="L112" s="99"/>
    </row>
    <row r="113" spans="1:12" x14ac:dyDescent="0.2">
      <c r="A113" s="221"/>
      <c r="B113" s="99"/>
      <c r="C113" s="99"/>
      <c r="D113" s="99"/>
      <c r="E113" s="99"/>
      <c r="F113" s="99"/>
      <c r="G113" s="99"/>
      <c r="H113" s="99"/>
      <c r="I113" s="99"/>
      <c r="J113" s="99"/>
      <c r="K113" s="99"/>
      <c r="L113" s="99"/>
    </row>
    <row r="114" spans="1:12" x14ac:dyDescent="0.2">
      <c r="A114" s="221"/>
      <c r="B114" s="99"/>
      <c r="C114" s="99"/>
      <c r="D114" s="99"/>
      <c r="E114" s="99"/>
      <c r="F114" s="99"/>
      <c r="G114" s="99"/>
      <c r="H114" s="99"/>
      <c r="I114" s="99"/>
      <c r="J114" s="99"/>
      <c r="K114" s="99"/>
      <c r="L114" s="99"/>
    </row>
    <row r="115" spans="1:12" x14ac:dyDescent="0.2">
      <c r="A115" s="221"/>
      <c r="B115" s="99"/>
      <c r="C115" s="99"/>
      <c r="D115" s="99"/>
      <c r="E115" s="99"/>
      <c r="F115" s="99"/>
      <c r="G115" s="99"/>
      <c r="H115" s="99"/>
      <c r="I115" s="99"/>
      <c r="J115" s="99"/>
      <c r="K115" s="99"/>
      <c r="L115" s="99"/>
    </row>
    <row r="116" spans="1:12" x14ac:dyDescent="0.2">
      <c r="A116" s="221"/>
      <c r="B116" s="99"/>
      <c r="C116" s="99"/>
      <c r="D116" s="99"/>
      <c r="E116" s="99"/>
      <c r="F116" s="99"/>
      <c r="G116" s="99"/>
      <c r="H116" s="99"/>
      <c r="I116" s="99"/>
      <c r="J116" s="99"/>
      <c r="K116" s="99"/>
      <c r="L116" s="99"/>
    </row>
    <row r="117" spans="1:12" x14ac:dyDescent="0.2">
      <c r="A117" s="221"/>
      <c r="B117" s="99"/>
      <c r="C117" s="99"/>
      <c r="D117" s="99"/>
      <c r="E117" s="99"/>
      <c r="F117" s="99"/>
      <c r="G117" s="99"/>
      <c r="H117" s="99"/>
      <c r="I117" s="99"/>
      <c r="J117" s="99"/>
      <c r="K117" s="99"/>
      <c r="L117" s="99"/>
    </row>
    <row r="118" spans="1:12" x14ac:dyDescent="0.2">
      <c r="A118" s="221"/>
      <c r="B118" s="99"/>
      <c r="C118" s="99"/>
      <c r="D118" s="99"/>
      <c r="E118" s="99"/>
      <c r="F118" s="99"/>
      <c r="G118" s="99"/>
      <c r="H118" s="99"/>
      <c r="I118" s="99"/>
      <c r="J118" s="99"/>
      <c r="K118" s="99"/>
      <c r="L118" s="99"/>
    </row>
    <row r="119" spans="1:12" x14ac:dyDescent="0.2">
      <c r="A119" s="221"/>
      <c r="B119" s="99"/>
      <c r="C119" s="99"/>
      <c r="D119" s="99"/>
      <c r="E119" s="99"/>
      <c r="F119" s="99"/>
      <c r="G119" s="99"/>
      <c r="H119" s="99"/>
      <c r="I119" s="99"/>
      <c r="J119" s="99"/>
      <c r="K119" s="99"/>
      <c r="L119" s="99"/>
    </row>
    <row r="120" spans="1:12" x14ac:dyDescent="0.2">
      <c r="A120" s="221"/>
      <c r="B120" s="99"/>
      <c r="C120" s="99"/>
      <c r="D120" s="99"/>
      <c r="E120" s="99"/>
      <c r="F120" s="99"/>
      <c r="G120" s="99"/>
      <c r="H120" s="99"/>
      <c r="I120" s="99"/>
      <c r="J120" s="99"/>
      <c r="K120" s="99"/>
      <c r="L120" s="99"/>
    </row>
    <row r="121" spans="1:12" x14ac:dyDescent="0.2">
      <c r="A121" s="221"/>
      <c r="B121" s="99"/>
      <c r="C121" s="99"/>
      <c r="D121" s="99"/>
      <c r="E121" s="99"/>
      <c r="F121" s="99"/>
      <c r="G121" s="99"/>
      <c r="H121" s="99"/>
      <c r="I121" s="99"/>
      <c r="J121" s="99"/>
      <c r="K121" s="99"/>
      <c r="L121" s="99"/>
    </row>
    <row r="122" spans="1:12" x14ac:dyDescent="0.2">
      <c r="A122" s="221"/>
      <c r="B122" s="99"/>
      <c r="C122" s="99"/>
      <c r="D122" s="99"/>
      <c r="E122" s="99"/>
      <c r="F122" s="99"/>
      <c r="G122" s="99"/>
      <c r="H122" s="99"/>
      <c r="I122" s="99"/>
      <c r="J122" s="99"/>
      <c r="K122" s="99"/>
      <c r="L122" s="99"/>
    </row>
    <row r="123" spans="1:12" x14ac:dyDescent="0.2">
      <c r="A123" s="221"/>
      <c r="B123" s="99"/>
      <c r="C123" s="99"/>
      <c r="D123" s="99"/>
      <c r="E123" s="99"/>
      <c r="F123" s="99"/>
      <c r="G123" s="99"/>
      <c r="H123" s="99"/>
      <c r="I123" s="99"/>
      <c r="J123" s="99"/>
      <c r="K123" s="99"/>
      <c r="L123" s="99"/>
    </row>
    <row r="124" spans="1:12" x14ac:dyDescent="0.2">
      <c r="A124" s="221"/>
      <c r="B124" s="99"/>
      <c r="C124" s="99"/>
      <c r="D124" s="99"/>
      <c r="E124" s="99"/>
      <c r="F124" s="99"/>
      <c r="G124" s="99"/>
      <c r="H124" s="99"/>
      <c r="I124" s="99"/>
      <c r="J124" s="99"/>
      <c r="K124" s="99"/>
      <c r="L124" s="99"/>
    </row>
    <row r="125" spans="1:12" x14ac:dyDescent="0.2">
      <c r="A125" s="221"/>
      <c r="B125" s="99"/>
      <c r="C125" s="99"/>
      <c r="D125" s="99"/>
      <c r="E125" s="99"/>
      <c r="F125" s="99"/>
      <c r="G125" s="99"/>
      <c r="H125" s="99"/>
      <c r="I125" s="99"/>
      <c r="J125" s="99"/>
      <c r="K125" s="99"/>
      <c r="L125" s="99"/>
    </row>
    <row r="126" spans="1:12" x14ac:dyDescent="0.2">
      <c r="A126" s="221"/>
      <c r="B126" s="99"/>
      <c r="C126" s="99"/>
      <c r="D126" s="99"/>
      <c r="E126" s="99"/>
      <c r="F126" s="99"/>
      <c r="G126" s="99"/>
      <c r="H126" s="99"/>
      <c r="I126" s="99"/>
      <c r="J126" s="99"/>
      <c r="K126" s="99"/>
      <c r="L126" s="99"/>
    </row>
    <row r="127" spans="1:12" x14ac:dyDescent="0.2">
      <c r="A127" s="221"/>
      <c r="B127" s="99"/>
      <c r="C127" s="99"/>
      <c r="D127" s="99"/>
      <c r="E127" s="99"/>
      <c r="F127" s="99"/>
      <c r="G127" s="99"/>
      <c r="H127" s="99"/>
      <c r="I127" s="99"/>
      <c r="J127" s="99"/>
      <c r="K127" s="99"/>
      <c r="L127" s="99"/>
    </row>
    <row r="128" spans="1:12" x14ac:dyDescent="0.2">
      <c r="A128" s="221"/>
      <c r="B128" s="99"/>
      <c r="C128" s="99"/>
      <c r="D128" s="99"/>
      <c r="E128" s="99"/>
      <c r="F128" s="99"/>
      <c r="G128" s="99"/>
      <c r="H128" s="99"/>
      <c r="I128" s="99"/>
      <c r="J128" s="99"/>
      <c r="K128" s="99"/>
      <c r="L128" s="99"/>
    </row>
    <row r="129" spans="1:12" x14ac:dyDescent="0.2">
      <c r="A129" s="221"/>
      <c r="B129" s="99"/>
      <c r="C129" s="99"/>
      <c r="D129" s="99"/>
      <c r="E129" s="99"/>
      <c r="F129" s="99"/>
      <c r="G129" s="99"/>
      <c r="H129" s="99"/>
      <c r="I129" s="99"/>
      <c r="J129" s="99"/>
      <c r="K129" s="99"/>
      <c r="L129" s="99"/>
    </row>
    <row r="130" spans="1:12" x14ac:dyDescent="0.2">
      <c r="A130" s="221"/>
      <c r="B130" s="99"/>
      <c r="C130" s="99"/>
      <c r="D130" s="99"/>
      <c r="E130" s="99"/>
      <c r="F130" s="99"/>
      <c r="G130" s="99"/>
      <c r="H130" s="99"/>
      <c r="I130" s="99"/>
      <c r="J130" s="99"/>
      <c r="K130" s="99"/>
      <c r="L130" s="99"/>
    </row>
    <row r="131" spans="1:12" x14ac:dyDescent="0.2">
      <c r="A131" s="221"/>
      <c r="B131" s="99"/>
      <c r="C131" s="99"/>
      <c r="D131" s="99"/>
      <c r="E131" s="99"/>
      <c r="F131" s="99"/>
      <c r="G131" s="99"/>
      <c r="H131" s="99"/>
      <c r="I131" s="99"/>
      <c r="J131" s="99"/>
      <c r="K131" s="99"/>
      <c r="L131" s="99"/>
    </row>
    <row r="132" spans="1:12" x14ac:dyDescent="0.2">
      <c r="A132" s="221"/>
      <c r="B132" s="99"/>
      <c r="C132" s="99"/>
      <c r="D132" s="99"/>
      <c r="E132" s="99"/>
      <c r="F132" s="99"/>
      <c r="G132" s="99"/>
      <c r="H132" s="99"/>
      <c r="I132" s="99"/>
      <c r="J132" s="99"/>
      <c r="K132" s="99"/>
      <c r="L132" s="99"/>
    </row>
    <row r="133" spans="1:12" x14ac:dyDescent="0.2">
      <c r="A133" s="221"/>
      <c r="B133" s="99"/>
      <c r="C133" s="99"/>
      <c r="D133" s="99"/>
      <c r="E133" s="99"/>
      <c r="F133" s="99"/>
      <c r="G133" s="99"/>
      <c r="H133" s="99"/>
      <c r="I133" s="99"/>
      <c r="J133" s="99"/>
      <c r="K133" s="99"/>
      <c r="L133" s="99"/>
    </row>
    <row r="134" spans="1:12" x14ac:dyDescent="0.2">
      <c r="A134" s="221"/>
      <c r="B134" s="99"/>
      <c r="C134" s="99"/>
      <c r="D134" s="99"/>
      <c r="E134" s="99"/>
      <c r="F134" s="99"/>
      <c r="G134" s="99"/>
      <c r="H134" s="99"/>
      <c r="I134" s="99"/>
      <c r="J134" s="99"/>
      <c r="K134" s="99"/>
      <c r="L134" s="99"/>
    </row>
    <row r="135" spans="1:12" x14ac:dyDescent="0.2">
      <c r="A135" s="221"/>
      <c r="B135" s="99"/>
      <c r="C135" s="99"/>
      <c r="D135" s="99"/>
      <c r="E135" s="99"/>
      <c r="F135" s="99"/>
      <c r="G135" s="99"/>
      <c r="H135" s="99"/>
      <c r="I135" s="99"/>
      <c r="J135" s="99"/>
      <c r="K135" s="99"/>
      <c r="L135" s="99"/>
    </row>
    <row r="136" spans="1:12" x14ac:dyDescent="0.2">
      <c r="A136" s="221"/>
      <c r="B136" s="99"/>
      <c r="C136" s="99"/>
      <c r="D136" s="99"/>
      <c r="E136" s="99"/>
      <c r="F136" s="99"/>
      <c r="G136" s="99"/>
      <c r="H136" s="99"/>
      <c r="I136" s="99"/>
      <c r="J136" s="99"/>
      <c r="K136" s="99"/>
      <c r="L136" s="99"/>
    </row>
    <row r="137" spans="1:12" x14ac:dyDescent="0.2">
      <c r="A137" s="221"/>
      <c r="B137" s="99"/>
      <c r="C137" s="99"/>
      <c r="D137" s="99"/>
      <c r="E137" s="99"/>
      <c r="F137" s="99"/>
      <c r="G137" s="99"/>
      <c r="H137" s="99"/>
      <c r="I137" s="99"/>
      <c r="J137" s="99"/>
      <c r="K137" s="99"/>
      <c r="L137" s="99"/>
    </row>
    <row r="138" spans="1:12" x14ac:dyDescent="0.2">
      <c r="A138" s="221"/>
      <c r="B138" s="99"/>
      <c r="C138" s="99"/>
      <c r="D138" s="99"/>
      <c r="E138" s="99"/>
      <c r="F138" s="99"/>
      <c r="G138" s="99"/>
      <c r="H138" s="99"/>
      <c r="I138" s="99"/>
      <c r="J138" s="99"/>
      <c r="K138" s="99"/>
      <c r="L138" s="99"/>
    </row>
    <row r="139" spans="1:12" x14ac:dyDescent="0.2">
      <c r="A139" s="221"/>
      <c r="B139" s="99"/>
      <c r="C139" s="99"/>
      <c r="D139" s="99"/>
      <c r="E139" s="99"/>
      <c r="F139" s="99"/>
      <c r="G139" s="99"/>
      <c r="H139" s="99"/>
      <c r="I139" s="99"/>
      <c r="J139" s="99"/>
      <c r="K139" s="99"/>
      <c r="L139" s="99"/>
    </row>
    <row r="140" spans="1:12" x14ac:dyDescent="0.2">
      <c r="A140" s="221"/>
      <c r="B140" s="99"/>
      <c r="C140" s="99"/>
      <c r="D140" s="99"/>
      <c r="E140" s="99"/>
      <c r="F140" s="99"/>
      <c r="G140" s="99"/>
      <c r="H140" s="99"/>
      <c r="I140" s="99"/>
      <c r="J140" s="99"/>
      <c r="K140" s="99"/>
      <c r="L140" s="99"/>
    </row>
    <row r="141" spans="1:12" x14ac:dyDescent="0.2">
      <c r="A141" s="221"/>
      <c r="B141" s="99"/>
      <c r="C141" s="99"/>
      <c r="D141" s="99"/>
      <c r="E141" s="99"/>
      <c r="F141" s="99"/>
      <c r="G141" s="99"/>
      <c r="H141" s="99"/>
      <c r="I141" s="99"/>
      <c r="J141" s="99"/>
      <c r="K141" s="99"/>
      <c r="L141" s="99"/>
    </row>
    <row r="142" spans="1:12" x14ac:dyDescent="0.2">
      <c r="A142" s="221"/>
      <c r="B142" s="99"/>
      <c r="C142" s="99"/>
      <c r="D142" s="99"/>
      <c r="E142" s="99"/>
      <c r="F142" s="99"/>
      <c r="G142" s="99"/>
      <c r="H142" s="99"/>
      <c r="I142" s="99"/>
      <c r="J142" s="99"/>
      <c r="K142" s="99"/>
      <c r="L142" s="99"/>
    </row>
    <row r="143" spans="1:12" x14ac:dyDescent="0.2">
      <c r="A143" s="221"/>
      <c r="B143" s="99"/>
      <c r="C143" s="99"/>
      <c r="D143" s="99"/>
      <c r="E143" s="99"/>
      <c r="F143" s="99"/>
      <c r="G143" s="99"/>
      <c r="H143" s="99"/>
      <c r="I143" s="99"/>
      <c r="J143" s="99"/>
      <c r="K143" s="99"/>
      <c r="L143" s="99"/>
    </row>
    <row r="144" spans="1:12" x14ac:dyDescent="0.2">
      <c r="A144" s="221"/>
      <c r="B144" s="99"/>
      <c r="C144" s="99"/>
      <c r="D144" s="99"/>
      <c r="E144" s="99"/>
      <c r="F144" s="99"/>
      <c r="G144" s="99"/>
      <c r="H144" s="99"/>
      <c r="I144" s="99"/>
      <c r="J144" s="99"/>
      <c r="K144" s="99"/>
      <c r="L144" s="99"/>
    </row>
    <row r="145" spans="1:12" x14ac:dyDescent="0.2">
      <c r="A145" s="221"/>
      <c r="B145" s="99"/>
      <c r="C145" s="99"/>
      <c r="D145" s="99"/>
      <c r="E145" s="99"/>
      <c r="F145" s="99"/>
      <c r="G145" s="99"/>
      <c r="H145" s="99"/>
      <c r="I145" s="99"/>
      <c r="J145" s="99"/>
      <c r="K145" s="99"/>
      <c r="L145" s="99"/>
    </row>
    <row r="146" spans="1:12" x14ac:dyDescent="0.2">
      <c r="A146" s="221"/>
      <c r="B146" s="99"/>
      <c r="C146" s="99"/>
      <c r="D146" s="99"/>
      <c r="E146" s="99"/>
      <c r="F146" s="99"/>
      <c r="G146" s="99"/>
      <c r="H146" s="99"/>
      <c r="I146" s="99"/>
      <c r="J146" s="99"/>
      <c r="K146" s="99"/>
      <c r="L146" s="99"/>
    </row>
    <row r="147" spans="1:12" x14ac:dyDescent="0.2">
      <c r="A147" s="221"/>
      <c r="B147" s="99"/>
      <c r="C147" s="99"/>
      <c r="D147" s="99"/>
      <c r="E147" s="99"/>
      <c r="F147" s="99"/>
      <c r="G147" s="99"/>
      <c r="H147" s="99"/>
      <c r="I147" s="99"/>
      <c r="J147" s="99"/>
      <c r="K147" s="99"/>
      <c r="L147" s="99"/>
    </row>
    <row r="148" spans="1:12" x14ac:dyDescent="0.2">
      <c r="A148" s="221"/>
      <c r="B148" s="99"/>
      <c r="C148" s="99"/>
      <c r="D148" s="99"/>
      <c r="E148" s="99"/>
      <c r="F148" s="99"/>
      <c r="G148" s="99"/>
      <c r="H148" s="99"/>
      <c r="I148" s="99"/>
      <c r="J148" s="99"/>
      <c r="K148" s="99"/>
      <c r="L148" s="99"/>
    </row>
    <row r="149" spans="1:12" x14ac:dyDescent="0.2">
      <c r="A149" s="221"/>
      <c r="B149" s="99"/>
      <c r="C149" s="99"/>
      <c r="D149" s="99"/>
      <c r="E149" s="99"/>
      <c r="F149" s="99"/>
      <c r="G149" s="99"/>
      <c r="H149" s="99"/>
      <c r="I149" s="99"/>
      <c r="J149" s="99"/>
      <c r="K149" s="99"/>
      <c r="L149" s="99"/>
    </row>
    <row r="150" spans="1:12" x14ac:dyDescent="0.2">
      <c r="A150" s="221"/>
      <c r="B150" s="99"/>
      <c r="C150" s="99"/>
      <c r="D150" s="99"/>
      <c r="E150" s="99"/>
      <c r="F150" s="99"/>
      <c r="G150" s="99"/>
      <c r="H150" s="99"/>
      <c r="I150" s="99"/>
      <c r="J150" s="99"/>
      <c r="K150" s="99"/>
      <c r="L150" s="99"/>
    </row>
    <row r="151" spans="1:12" x14ac:dyDescent="0.2">
      <c r="A151" s="221"/>
      <c r="B151" s="99"/>
      <c r="C151" s="99"/>
      <c r="D151" s="99"/>
      <c r="E151" s="99"/>
      <c r="F151" s="99"/>
      <c r="G151" s="99"/>
      <c r="H151" s="99"/>
      <c r="I151" s="99"/>
      <c r="J151" s="99"/>
      <c r="K151" s="99"/>
      <c r="L151" s="99"/>
    </row>
    <row r="152" spans="1:12" x14ac:dyDescent="0.2">
      <c r="A152" s="221"/>
      <c r="B152" s="99"/>
      <c r="C152" s="99"/>
      <c r="D152" s="99"/>
      <c r="E152" s="99"/>
      <c r="F152" s="99"/>
      <c r="G152" s="99"/>
      <c r="H152" s="99"/>
      <c r="I152" s="99"/>
      <c r="J152" s="99"/>
      <c r="K152" s="99"/>
      <c r="L152" s="99"/>
    </row>
    <row r="153" spans="1:12" x14ac:dyDescent="0.2">
      <c r="A153" s="221"/>
      <c r="B153" s="99"/>
      <c r="C153" s="99"/>
      <c r="D153" s="99"/>
      <c r="E153" s="99"/>
      <c r="F153" s="99"/>
      <c r="G153" s="99"/>
      <c r="H153" s="99"/>
      <c r="I153" s="99"/>
      <c r="J153" s="99"/>
      <c r="K153" s="99"/>
      <c r="L153" s="99"/>
    </row>
    <row r="154" spans="1:12" x14ac:dyDescent="0.2">
      <c r="A154" s="221"/>
      <c r="B154" s="99"/>
      <c r="C154" s="99"/>
      <c r="D154" s="99"/>
      <c r="E154" s="99"/>
      <c r="F154" s="99"/>
      <c r="G154" s="99"/>
      <c r="H154" s="99"/>
      <c r="I154" s="99"/>
      <c r="J154" s="99"/>
      <c r="K154" s="99"/>
      <c r="L154" s="99"/>
    </row>
    <row r="155" spans="1:12" x14ac:dyDescent="0.2">
      <c r="A155" s="221"/>
      <c r="B155" s="99"/>
      <c r="C155" s="99"/>
      <c r="D155" s="99"/>
      <c r="E155" s="99"/>
      <c r="F155" s="99"/>
      <c r="G155" s="99"/>
      <c r="H155" s="99"/>
      <c r="I155" s="99"/>
      <c r="J155" s="99"/>
      <c r="K155" s="99"/>
      <c r="L155" s="99"/>
    </row>
    <row r="156" spans="1:12" x14ac:dyDescent="0.2">
      <c r="A156" s="221"/>
      <c r="B156" s="99"/>
      <c r="C156" s="99"/>
      <c r="D156" s="99"/>
      <c r="E156" s="99"/>
      <c r="F156" s="99"/>
      <c r="G156" s="99"/>
      <c r="H156" s="99"/>
      <c r="I156" s="99"/>
      <c r="J156" s="99"/>
      <c r="K156" s="99"/>
      <c r="L156" s="99"/>
    </row>
    <row r="157" spans="1:12" x14ac:dyDescent="0.2">
      <c r="A157" s="221"/>
      <c r="B157" s="99"/>
      <c r="C157" s="99"/>
      <c r="D157" s="99"/>
      <c r="E157" s="99"/>
      <c r="F157" s="99"/>
      <c r="G157" s="99"/>
      <c r="H157" s="99"/>
      <c r="I157" s="99"/>
      <c r="J157" s="99"/>
      <c r="K157" s="99"/>
      <c r="L157" s="99"/>
    </row>
    <row r="158" spans="1:12" x14ac:dyDescent="0.2">
      <c r="A158" s="221"/>
      <c r="B158" s="99"/>
      <c r="C158" s="99"/>
      <c r="D158" s="99"/>
      <c r="E158" s="99"/>
      <c r="F158" s="99"/>
      <c r="G158" s="99"/>
      <c r="H158" s="99"/>
      <c r="I158" s="99"/>
      <c r="J158" s="99"/>
      <c r="K158" s="99"/>
      <c r="L158" s="99"/>
    </row>
    <row r="159" spans="1:12" x14ac:dyDescent="0.2">
      <c r="A159" s="221"/>
      <c r="B159" s="99"/>
      <c r="C159" s="99"/>
      <c r="D159" s="99"/>
      <c r="E159" s="99"/>
      <c r="F159" s="99"/>
      <c r="G159" s="99"/>
      <c r="H159" s="99"/>
      <c r="I159" s="99"/>
      <c r="J159" s="99"/>
      <c r="K159" s="99"/>
      <c r="L159" s="99"/>
    </row>
    <row r="160" spans="1:12" x14ac:dyDescent="0.2">
      <c r="A160" s="221"/>
      <c r="B160" s="99"/>
      <c r="C160" s="99"/>
      <c r="D160" s="99"/>
      <c r="E160" s="99"/>
      <c r="F160" s="99"/>
      <c r="G160" s="99"/>
      <c r="H160" s="99"/>
      <c r="I160" s="99"/>
      <c r="J160" s="99"/>
      <c r="K160" s="99"/>
      <c r="L160" s="99"/>
    </row>
    <row r="161" spans="1:12" x14ac:dyDescent="0.2">
      <c r="A161" s="221"/>
      <c r="B161" s="99"/>
      <c r="C161" s="99"/>
      <c r="D161" s="99"/>
      <c r="E161" s="99"/>
      <c r="F161" s="99"/>
      <c r="G161" s="99"/>
      <c r="H161" s="99"/>
      <c r="I161" s="99"/>
      <c r="J161" s="99"/>
      <c r="K161" s="99"/>
      <c r="L161" s="99"/>
    </row>
    <row r="162" spans="1:12" x14ac:dyDescent="0.2">
      <c r="A162" s="221"/>
      <c r="B162" s="99"/>
      <c r="C162" s="99"/>
      <c r="D162" s="99"/>
      <c r="E162" s="99"/>
      <c r="F162" s="99"/>
      <c r="G162" s="99"/>
      <c r="H162" s="99"/>
      <c r="I162" s="99"/>
      <c r="J162" s="99"/>
      <c r="K162" s="99"/>
      <c r="L162" s="99"/>
    </row>
    <row r="163" spans="1:12" x14ac:dyDescent="0.2">
      <c r="A163" s="221"/>
      <c r="B163" s="99"/>
      <c r="C163" s="99"/>
      <c r="D163" s="99"/>
      <c r="E163" s="99"/>
      <c r="F163" s="99"/>
      <c r="G163" s="99"/>
      <c r="H163" s="99"/>
      <c r="I163" s="99"/>
      <c r="J163" s="99"/>
      <c r="K163" s="99"/>
      <c r="L163" s="99"/>
    </row>
    <row r="164" spans="1:12" x14ac:dyDescent="0.2">
      <c r="A164" s="221"/>
      <c r="B164" s="99"/>
      <c r="C164" s="99"/>
      <c r="D164" s="99"/>
      <c r="E164" s="99"/>
      <c r="F164" s="99"/>
      <c r="G164" s="99"/>
      <c r="H164" s="99"/>
      <c r="I164" s="99"/>
      <c r="J164" s="99"/>
      <c r="K164" s="99"/>
      <c r="L164" s="99"/>
    </row>
    <row r="165" spans="1:12" x14ac:dyDescent="0.2">
      <c r="A165" s="221"/>
      <c r="B165" s="99"/>
      <c r="C165" s="99"/>
      <c r="D165" s="99"/>
      <c r="E165" s="99"/>
      <c r="F165" s="99"/>
      <c r="G165" s="99"/>
      <c r="H165" s="99"/>
      <c r="I165" s="99"/>
      <c r="J165" s="99"/>
      <c r="K165" s="99"/>
      <c r="L165" s="99"/>
    </row>
    <row r="166" spans="1:12" x14ac:dyDescent="0.2">
      <c r="A166" s="221"/>
      <c r="B166" s="99"/>
      <c r="C166" s="99"/>
      <c r="D166" s="99"/>
      <c r="E166" s="99"/>
      <c r="F166" s="99"/>
      <c r="G166" s="99"/>
      <c r="H166" s="99"/>
      <c r="I166" s="99"/>
      <c r="J166" s="99"/>
      <c r="K166" s="99"/>
      <c r="L166" s="99"/>
    </row>
    <row r="167" spans="1:12" x14ac:dyDescent="0.2">
      <c r="A167" s="221"/>
      <c r="B167" s="99"/>
      <c r="C167" s="99"/>
      <c r="D167" s="99"/>
      <c r="E167" s="99"/>
      <c r="F167" s="99"/>
      <c r="G167" s="99"/>
      <c r="H167" s="99"/>
      <c r="I167" s="99"/>
      <c r="J167" s="99"/>
      <c r="K167" s="99"/>
      <c r="L167" s="99"/>
    </row>
    <row r="168" spans="1:12" x14ac:dyDescent="0.2">
      <c r="A168" s="221"/>
      <c r="B168" s="99"/>
      <c r="C168" s="99"/>
      <c r="D168" s="99"/>
      <c r="E168" s="99"/>
      <c r="F168" s="99"/>
      <c r="G168" s="99"/>
      <c r="H168" s="99"/>
      <c r="I168" s="99"/>
      <c r="J168" s="99"/>
      <c r="K168" s="99"/>
      <c r="L168" s="99"/>
    </row>
    <row r="169" spans="1:12" x14ac:dyDescent="0.2">
      <c r="A169" s="221"/>
      <c r="B169" s="99"/>
      <c r="C169" s="99"/>
      <c r="D169" s="99"/>
      <c r="E169" s="99"/>
      <c r="F169" s="99"/>
      <c r="G169" s="99"/>
      <c r="H169" s="99"/>
      <c r="I169" s="99"/>
      <c r="J169" s="99"/>
      <c r="K169" s="99"/>
      <c r="L169" s="99"/>
    </row>
    <row r="170" spans="1:12" x14ac:dyDescent="0.2">
      <c r="A170" s="221"/>
      <c r="B170" s="99"/>
      <c r="C170" s="99"/>
      <c r="D170" s="99"/>
      <c r="E170" s="99"/>
      <c r="F170" s="99"/>
      <c r="G170" s="99"/>
      <c r="H170" s="99"/>
      <c r="I170" s="99"/>
      <c r="J170" s="99"/>
      <c r="K170" s="99"/>
      <c r="L170" s="99"/>
    </row>
    <row r="171" spans="1:12" x14ac:dyDescent="0.2">
      <c r="A171" s="221"/>
      <c r="B171" s="99"/>
      <c r="C171" s="99"/>
      <c r="D171" s="99"/>
      <c r="E171" s="99"/>
      <c r="F171" s="99"/>
      <c r="G171" s="99"/>
      <c r="H171" s="99"/>
      <c r="I171" s="99"/>
      <c r="J171" s="99"/>
      <c r="K171" s="99"/>
      <c r="L171" s="99"/>
    </row>
    <row r="172" spans="1:12" x14ac:dyDescent="0.2">
      <c r="A172" s="221"/>
      <c r="B172" s="99"/>
      <c r="C172" s="99"/>
      <c r="D172" s="99"/>
      <c r="E172" s="99"/>
      <c r="F172" s="99"/>
      <c r="G172" s="99"/>
      <c r="H172" s="99"/>
      <c r="I172" s="99"/>
      <c r="J172" s="99"/>
      <c r="K172" s="99"/>
      <c r="L172" s="99"/>
    </row>
    <row r="173" spans="1:12" x14ac:dyDescent="0.2">
      <c r="A173" s="221"/>
      <c r="B173" s="99"/>
      <c r="C173" s="99"/>
      <c r="D173" s="99"/>
      <c r="E173" s="99"/>
      <c r="F173" s="99"/>
      <c r="G173" s="99"/>
      <c r="H173" s="99"/>
      <c r="I173" s="99"/>
      <c r="J173" s="99"/>
      <c r="K173" s="99"/>
      <c r="L173" s="99"/>
    </row>
    <row r="174" spans="1:12" x14ac:dyDescent="0.2">
      <c r="A174" s="221"/>
      <c r="B174" s="99"/>
      <c r="C174" s="99"/>
      <c r="D174" s="99"/>
      <c r="E174" s="99"/>
      <c r="F174" s="99"/>
      <c r="G174" s="99"/>
      <c r="H174" s="99"/>
      <c r="I174" s="99"/>
      <c r="J174" s="99"/>
      <c r="K174" s="99"/>
      <c r="L174" s="99"/>
    </row>
    <row r="175" spans="1:12" x14ac:dyDescent="0.2">
      <c r="A175" s="221"/>
      <c r="B175" s="99"/>
      <c r="C175" s="99"/>
      <c r="D175" s="99"/>
      <c r="E175" s="99"/>
      <c r="F175" s="99"/>
      <c r="G175" s="99"/>
      <c r="H175" s="99"/>
      <c r="I175" s="99"/>
      <c r="J175" s="99"/>
      <c r="K175" s="99"/>
      <c r="L175" s="99"/>
    </row>
    <row r="176" spans="1:12" x14ac:dyDescent="0.2">
      <c r="A176" s="221"/>
      <c r="B176" s="99"/>
      <c r="C176" s="99"/>
      <c r="D176" s="99"/>
      <c r="E176" s="99"/>
      <c r="F176" s="99"/>
      <c r="G176" s="99"/>
      <c r="H176" s="99"/>
      <c r="I176" s="99"/>
      <c r="J176" s="99"/>
      <c r="K176" s="99"/>
      <c r="L176" s="99"/>
    </row>
    <row r="177" spans="1:12" x14ac:dyDescent="0.2">
      <c r="A177" s="221"/>
      <c r="B177" s="99"/>
      <c r="C177" s="99"/>
      <c r="D177" s="99"/>
      <c r="E177" s="99"/>
      <c r="F177" s="99"/>
      <c r="G177" s="99"/>
      <c r="H177" s="99"/>
      <c r="I177" s="99"/>
      <c r="J177" s="99"/>
      <c r="K177" s="99"/>
      <c r="L177" s="99"/>
    </row>
    <row r="178" spans="1:12" x14ac:dyDescent="0.2">
      <c r="A178" s="221"/>
      <c r="B178" s="99"/>
      <c r="C178" s="99"/>
      <c r="D178" s="99"/>
      <c r="E178" s="99"/>
      <c r="F178" s="99"/>
      <c r="G178" s="99"/>
      <c r="H178" s="99"/>
      <c r="I178" s="99"/>
      <c r="J178" s="99"/>
      <c r="K178" s="99"/>
      <c r="L178" s="99"/>
    </row>
    <row r="179" spans="1:12" x14ac:dyDescent="0.2">
      <c r="A179" s="221"/>
      <c r="B179" s="99"/>
      <c r="C179" s="99"/>
      <c r="D179" s="99"/>
      <c r="E179" s="99"/>
      <c r="F179" s="99"/>
      <c r="G179" s="99"/>
      <c r="H179" s="99"/>
      <c r="I179" s="99"/>
      <c r="J179" s="99"/>
      <c r="K179" s="99"/>
      <c r="L179" s="99"/>
    </row>
    <row r="180" spans="1:12" x14ac:dyDescent="0.2">
      <c r="A180" s="221"/>
      <c r="B180" s="99"/>
      <c r="C180" s="99"/>
      <c r="D180" s="99"/>
      <c r="E180" s="99"/>
      <c r="F180" s="99"/>
      <c r="G180" s="99"/>
      <c r="H180" s="99"/>
      <c r="I180" s="99"/>
      <c r="J180" s="99"/>
      <c r="K180" s="99"/>
      <c r="L180" s="99"/>
    </row>
    <row r="181" spans="1:12" x14ac:dyDescent="0.2">
      <c r="A181" s="221"/>
      <c r="B181" s="99"/>
      <c r="C181" s="99"/>
      <c r="D181" s="99"/>
      <c r="E181" s="99"/>
      <c r="F181" s="99"/>
      <c r="G181" s="99"/>
      <c r="H181" s="99"/>
      <c r="I181" s="99"/>
      <c r="J181" s="99"/>
      <c r="K181" s="99"/>
      <c r="L181" s="99"/>
    </row>
    <row r="182" spans="1:12" x14ac:dyDescent="0.2">
      <c r="A182" s="221"/>
      <c r="B182" s="99"/>
      <c r="C182" s="99"/>
      <c r="D182" s="99"/>
      <c r="E182" s="99"/>
      <c r="F182" s="99"/>
      <c r="G182" s="99"/>
      <c r="H182" s="99"/>
      <c r="I182" s="99"/>
      <c r="J182" s="99"/>
      <c r="K182" s="99"/>
      <c r="L182" s="99"/>
    </row>
    <row r="183" spans="1:12" x14ac:dyDescent="0.2">
      <c r="A183" s="221"/>
      <c r="B183" s="99"/>
      <c r="C183" s="99"/>
      <c r="D183" s="99"/>
      <c r="E183" s="99"/>
      <c r="F183" s="99"/>
      <c r="G183" s="99"/>
      <c r="H183" s="99"/>
      <c r="I183" s="99"/>
      <c r="J183" s="99"/>
      <c r="K183" s="99"/>
      <c r="L183" s="99"/>
    </row>
    <row r="184" spans="1:12" x14ac:dyDescent="0.2">
      <c r="A184" s="221"/>
      <c r="B184" s="99"/>
      <c r="C184" s="99"/>
      <c r="D184" s="99"/>
      <c r="E184" s="99"/>
      <c r="F184" s="99"/>
      <c r="G184" s="99"/>
      <c r="H184" s="99"/>
      <c r="I184" s="99"/>
      <c r="J184" s="99"/>
      <c r="K184" s="99"/>
      <c r="L184" s="99"/>
    </row>
    <row r="185" spans="1:12" x14ac:dyDescent="0.2">
      <c r="A185" s="221"/>
      <c r="B185" s="99"/>
      <c r="C185" s="99"/>
      <c r="D185" s="99"/>
      <c r="E185" s="99"/>
      <c r="F185" s="99"/>
      <c r="G185" s="99"/>
      <c r="H185" s="99"/>
      <c r="I185" s="99"/>
      <c r="J185" s="99"/>
      <c r="K185" s="99"/>
      <c r="L185" s="99"/>
    </row>
    <row r="186" spans="1:12" x14ac:dyDescent="0.2">
      <c r="A186" s="221"/>
      <c r="B186" s="99"/>
      <c r="C186" s="99"/>
      <c r="D186" s="99"/>
      <c r="E186" s="99"/>
      <c r="F186" s="99"/>
      <c r="G186" s="99"/>
      <c r="H186" s="99"/>
      <c r="I186" s="99"/>
      <c r="J186" s="99"/>
      <c r="K186" s="99"/>
      <c r="L186" s="99"/>
    </row>
    <row r="187" spans="1:12" x14ac:dyDescent="0.2">
      <c r="A187" s="221"/>
      <c r="B187" s="99"/>
      <c r="C187" s="99"/>
      <c r="D187" s="99"/>
      <c r="E187" s="99"/>
      <c r="F187" s="99"/>
      <c r="G187" s="99"/>
      <c r="H187" s="99"/>
      <c r="I187" s="99"/>
      <c r="J187" s="99"/>
      <c r="K187" s="99"/>
      <c r="L187" s="99"/>
    </row>
    <row r="188" spans="1:12" x14ac:dyDescent="0.2">
      <c r="A188" s="221"/>
      <c r="B188" s="99"/>
      <c r="C188" s="99"/>
      <c r="D188" s="99"/>
      <c r="E188" s="99"/>
      <c r="F188" s="99"/>
      <c r="G188" s="99"/>
      <c r="H188" s="99"/>
      <c r="I188" s="99"/>
      <c r="J188" s="99"/>
      <c r="K188" s="99"/>
      <c r="L188" s="99"/>
    </row>
    <row r="189" spans="1:12" x14ac:dyDescent="0.2">
      <c r="A189" s="221"/>
      <c r="B189" s="99"/>
      <c r="C189" s="99"/>
      <c r="D189" s="99"/>
      <c r="E189" s="99"/>
      <c r="F189" s="99"/>
      <c r="G189" s="99"/>
      <c r="H189" s="99"/>
      <c r="I189" s="99"/>
      <c r="J189" s="99"/>
      <c r="K189" s="99"/>
      <c r="L189" s="99"/>
    </row>
    <row r="190" spans="1:12" x14ac:dyDescent="0.2">
      <c r="A190" s="221"/>
      <c r="B190" s="99"/>
      <c r="C190" s="99"/>
      <c r="D190" s="99"/>
      <c r="E190" s="99"/>
      <c r="F190" s="99"/>
      <c r="G190" s="99"/>
      <c r="H190" s="99"/>
      <c r="I190" s="99"/>
      <c r="J190" s="99"/>
      <c r="K190" s="99"/>
      <c r="L190" s="99"/>
    </row>
    <row r="191" spans="1:12" x14ac:dyDescent="0.2">
      <c r="A191" s="221"/>
      <c r="B191" s="99"/>
      <c r="C191" s="99"/>
      <c r="D191" s="99"/>
      <c r="E191" s="99"/>
      <c r="F191" s="99"/>
      <c r="G191" s="99"/>
      <c r="H191" s="99"/>
      <c r="I191" s="99"/>
      <c r="J191" s="99"/>
      <c r="K191" s="99"/>
      <c r="L191" s="99"/>
    </row>
    <row r="192" spans="1:12" x14ac:dyDescent="0.2">
      <c r="A192" s="221"/>
      <c r="B192" s="99"/>
      <c r="C192" s="99"/>
      <c r="D192" s="99"/>
      <c r="E192" s="99"/>
      <c r="F192" s="99"/>
      <c r="G192" s="99"/>
      <c r="H192" s="99"/>
      <c r="I192" s="99"/>
      <c r="J192" s="99"/>
      <c r="K192" s="99"/>
      <c r="L192" s="99"/>
    </row>
    <row r="193" spans="1:12" x14ac:dyDescent="0.2">
      <c r="A193" s="221"/>
      <c r="B193" s="99"/>
      <c r="C193" s="99"/>
      <c r="D193" s="99"/>
      <c r="E193" s="99"/>
      <c r="F193" s="99"/>
      <c r="G193" s="99"/>
      <c r="H193" s="99"/>
      <c r="I193" s="99"/>
      <c r="J193" s="99"/>
      <c r="K193" s="99"/>
      <c r="L193" s="99"/>
    </row>
    <row r="194" spans="1:12" x14ac:dyDescent="0.2">
      <c r="A194" s="221"/>
      <c r="B194" s="99"/>
      <c r="C194" s="99"/>
      <c r="D194" s="99"/>
      <c r="E194" s="99"/>
      <c r="F194" s="99"/>
      <c r="G194" s="99"/>
      <c r="H194" s="99"/>
      <c r="I194" s="99"/>
      <c r="J194" s="99"/>
      <c r="K194" s="99"/>
      <c r="L194" s="99"/>
    </row>
    <row r="195" spans="1:12" x14ac:dyDescent="0.2">
      <c r="A195" s="221"/>
      <c r="B195" s="99"/>
      <c r="C195" s="99"/>
      <c r="D195" s="99"/>
      <c r="E195" s="99"/>
      <c r="F195" s="99"/>
      <c r="G195" s="99"/>
      <c r="H195" s="99"/>
      <c r="I195" s="99"/>
      <c r="J195" s="99"/>
      <c r="K195" s="99"/>
      <c r="L195" s="99"/>
    </row>
    <row r="196" spans="1:12" x14ac:dyDescent="0.2">
      <c r="A196" s="221"/>
      <c r="B196" s="99"/>
      <c r="C196" s="99"/>
      <c r="D196" s="99"/>
      <c r="E196" s="99"/>
      <c r="F196" s="99"/>
      <c r="G196" s="99"/>
      <c r="H196" s="99"/>
      <c r="I196" s="99"/>
      <c r="J196" s="99"/>
      <c r="K196" s="99"/>
      <c r="L196" s="99"/>
    </row>
    <row r="197" spans="1:12" x14ac:dyDescent="0.2">
      <c r="A197" s="221"/>
      <c r="B197" s="99"/>
      <c r="C197" s="99"/>
      <c r="D197" s="99"/>
      <c r="E197" s="99"/>
      <c r="F197" s="99"/>
      <c r="G197" s="99"/>
      <c r="H197" s="99"/>
      <c r="I197" s="99"/>
      <c r="J197" s="99"/>
      <c r="K197" s="99"/>
      <c r="L197" s="99"/>
    </row>
    <row r="198" spans="1:12" x14ac:dyDescent="0.2">
      <c r="A198" s="221"/>
      <c r="B198" s="99"/>
      <c r="C198" s="99"/>
      <c r="D198" s="99"/>
      <c r="E198" s="99"/>
      <c r="F198" s="99"/>
      <c r="G198" s="99"/>
      <c r="H198" s="99"/>
      <c r="I198" s="99"/>
      <c r="J198" s="99"/>
      <c r="K198" s="99"/>
      <c r="L198" s="99"/>
    </row>
    <row r="199" spans="1:12" x14ac:dyDescent="0.2">
      <c r="A199" s="221"/>
      <c r="B199" s="99"/>
      <c r="C199" s="99"/>
      <c r="D199" s="99"/>
      <c r="E199" s="99"/>
      <c r="F199" s="99"/>
      <c r="G199" s="99"/>
      <c r="H199" s="99"/>
      <c r="I199" s="99"/>
      <c r="J199" s="99"/>
      <c r="K199" s="99"/>
      <c r="L199" s="99"/>
    </row>
    <row r="200" spans="1:12" x14ac:dyDescent="0.2">
      <c r="A200" s="221"/>
      <c r="B200" s="99"/>
      <c r="C200" s="99"/>
      <c r="D200" s="99"/>
      <c r="E200" s="99"/>
      <c r="F200" s="99"/>
      <c r="G200" s="99"/>
      <c r="H200" s="99"/>
      <c r="I200" s="99"/>
      <c r="J200" s="99"/>
      <c r="K200" s="99"/>
      <c r="L200" s="99"/>
    </row>
    <row r="201" spans="1:12" x14ac:dyDescent="0.2">
      <c r="A201" s="221"/>
      <c r="B201" s="99"/>
      <c r="C201" s="99"/>
      <c r="D201" s="99"/>
      <c r="E201" s="99"/>
      <c r="F201" s="99"/>
      <c r="G201" s="99"/>
      <c r="H201" s="99"/>
      <c r="I201" s="99"/>
      <c r="J201" s="99"/>
      <c r="K201" s="99"/>
      <c r="L201" s="99"/>
    </row>
    <row r="202" spans="1:12" x14ac:dyDescent="0.2">
      <c r="A202" s="221"/>
      <c r="B202" s="99"/>
      <c r="C202" s="99"/>
      <c r="D202" s="99"/>
      <c r="E202" s="99"/>
      <c r="F202" s="99"/>
      <c r="G202" s="99"/>
      <c r="H202" s="99"/>
      <c r="I202" s="99"/>
      <c r="J202" s="99"/>
      <c r="K202" s="99"/>
      <c r="L202" s="99"/>
    </row>
    <row r="203" spans="1:12" x14ac:dyDescent="0.2">
      <c r="A203" s="221"/>
      <c r="B203" s="99"/>
      <c r="C203" s="99"/>
      <c r="D203" s="99"/>
      <c r="E203" s="99"/>
      <c r="F203" s="99"/>
      <c r="G203" s="99"/>
      <c r="H203" s="99"/>
      <c r="I203" s="99"/>
      <c r="J203" s="99"/>
      <c r="K203" s="99"/>
      <c r="L203" s="99"/>
    </row>
    <row r="204" spans="1:12" x14ac:dyDescent="0.2">
      <c r="A204" s="221"/>
      <c r="B204" s="99"/>
      <c r="C204" s="99"/>
      <c r="D204" s="99"/>
      <c r="E204" s="99"/>
      <c r="F204" s="99"/>
      <c r="G204" s="99"/>
      <c r="H204" s="99"/>
      <c r="I204" s="99"/>
      <c r="J204" s="99"/>
      <c r="K204" s="99"/>
      <c r="L204" s="99"/>
    </row>
    <row r="205" spans="1:12" x14ac:dyDescent="0.2">
      <c r="A205" s="221"/>
      <c r="B205" s="99"/>
      <c r="C205" s="99"/>
      <c r="D205" s="99"/>
      <c r="E205" s="99"/>
      <c r="F205" s="99"/>
      <c r="G205" s="99"/>
      <c r="H205" s="99"/>
      <c r="I205" s="99"/>
      <c r="J205" s="99"/>
      <c r="K205" s="99"/>
      <c r="L205" s="99"/>
    </row>
    <row r="206" spans="1:12" x14ac:dyDescent="0.2">
      <c r="A206" s="221"/>
      <c r="B206" s="99"/>
      <c r="C206" s="99"/>
      <c r="D206" s="99"/>
      <c r="E206" s="99"/>
      <c r="F206" s="99"/>
      <c r="G206" s="99"/>
      <c r="H206" s="99"/>
      <c r="I206" s="99"/>
      <c r="J206" s="99"/>
      <c r="K206" s="99"/>
      <c r="L206" s="99"/>
    </row>
    <row r="207" spans="1:12" x14ac:dyDescent="0.2">
      <c r="A207" s="221"/>
      <c r="B207" s="99"/>
      <c r="C207" s="99"/>
      <c r="D207" s="99"/>
      <c r="E207" s="99"/>
      <c r="F207" s="99"/>
      <c r="G207" s="99"/>
      <c r="H207" s="99"/>
      <c r="I207" s="99"/>
      <c r="J207" s="99"/>
      <c r="K207" s="99"/>
      <c r="L207" s="99"/>
    </row>
    <row r="208" spans="1:12" x14ac:dyDescent="0.2">
      <c r="A208" s="221"/>
      <c r="B208" s="99"/>
      <c r="C208" s="99"/>
      <c r="D208" s="99"/>
      <c r="E208" s="99"/>
      <c r="F208" s="99"/>
      <c r="G208" s="99"/>
      <c r="H208" s="99"/>
      <c r="I208" s="99"/>
      <c r="J208" s="99"/>
      <c r="K208" s="99"/>
      <c r="L208" s="99"/>
    </row>
    <row r="209" spans="1:12" x14ac:dyDescent="0.2">
      <c r="A209" s="221"/>
      <c r="B209" s="99"/>
      <c r="C209" s="99"/>
      <c r="D209" s="99"/>
      <c r="E209" s="99"/>
      <c r="F209" s="99"/>
      <c r="G209" s="99"/>
      <c r="H209" s="99"/>
      <c r="I209" s="99"/>
      <c r="J209" s="99"/>
      <c r="K209" s="99"/>
      <c r="L209" s="99"/>
    </row>
    <row r="210" spans="1:12" x14ac:dyDescent="0.2">
      <c r="A210" s="221"/>
      <c r="B210" s="99"/>
      <c r="C210" s="99"/>
      <c r="D210" s="99"/>
      <c r="E210" s="99"/>
      <c r="F210" s="99"/>
      <c r="G210" s="99"/>
      <c r="H210" s="99"/>
      <c r="I210" s="99"/>
      <c r="J210" s="99"/>
      <c r="K210" s="99"/>
      <c r="L210" s="99"/>
    </row>
    <row r="211" spans="1:12" x14ac:dyDescent="0.2">
      <c r="A211" s="221"/>
      <c r="B211" s="99"/>
      <c r="C211" s="99"/>
      <c r="D211" s="99"/>
      <c r="E211" s="99"/>
      <c r="F211" s="99"/>
      <c r="G211" s="99"/>
      <c r="H211" s="99"/>
      <c r="I211" s="99"/>
      <c r="J211" s="99"/>
      <c r="K211" s="99"/>
      <c r="L211" s="99"/>
    </row>
    <row r="212" spans="1:12" x14ac:dyDescent="0.2">
      <c r="A212" s="221"/>
      <c r="B212" s="99"/>
      <c r="C212" s="99"/>
      <c r="D212" s="99"/>
      <c r="E212" s="99"/>
      <c r="F212" s="99"/>
      <c r="G212" s="99"/>
      <c r="H212" s="99"/>
      <c r="I212" s="99"/>
      <c r="J212" s="99"/>
      <c r="K212" s="99"/>
      <c r="L212" s="99"/>
    </row>
    <row r="300" spans="13:14" x14ac:dyDescent="0.2">
      <c r="M300" s="74"/>
      <c r="N300" s="74"/>
    </row>
    <row r="301" spans="13:14" x14ac:dyDescent="0.2">
      <c r="M301" s="74"/>
      <c r="N301" s="74"/>
    </row>
    <row r="302" spans="13:14" x14ac:dyDescent="0.2">
      <c r="M302" s="74"/>
      <c r="N302" s="74"/>
    </row>
    <row r="303" spans="13:14" x14ac:dyDescent="0.2">
      <c r="M303" s="74"/>
      <c r="N303" s="74"/>
    </row>
    <row r="304" spans="13:14" x14ac:dyDescent="0.2">
      <c r="M304" s="74"/>
      <c r="N304" s="74"/>
    </row>
    <row r="305" spans="13:14" x14ac:dyDescent="0.2">
      <c r="M305" s="74"/>
      <c r="N305" s="74"/>
    </row>
    <row r="306" spans="13:14" x14ac:dyDescent="0.2">
      <c r="M306" s="74"/>
      <c r="N306" s="74"/>
    </row>
    <row r="307" spans="13:14" x14ac:dyDescent="0.2">
      <c r="M307" s="74"/>
      <c r="N307" s="74"/>
    </row>
    <row r="310" spans="13:14" x14ac:dyDescent="0.2">
      <c r="M310" s="74"/>
      <c r="N310" s="74"/>
    </row>
    <row r="311" spans="13:14" x14ac:dyDescent="0.2">
      <c r="M311" s="74"/>
      <c r="N311" s="74"/>
    </row>
    <row r="312" spans="13:14" x14ac:dyDescent="0.2">
      <c r="M312" s="74"/>
      <c r="N312" s="74"/>
    </row>
    <row r="313" spans="13:14" x14ac:dyDescent="0.2">
      <c r="M313" s="74"/>
      <c r="N313" s="74"/>
    </row>
    <row r="314" spans="13:14" x14ac:dyDescent="0.2">
      <c r="M314" s="74"/>
      <c r="N314" s="74"/>
    </row>
    <row r="315" spans="13:14" x14ac:dyDescent="0.2">
      <c r="M315" s="74"/>
      <c r="N315" s="74"/>
    </row>
    <row r="316" spans="13:14" x14ac:dyDescent="0.2">
      <c r="M316" s="74"/>
      <c r="N316" s="74"/>
    </row>
    <row r="317" spans="13:14" x14ac:dyDescent="0.2">
      <c r="M317" s="74"/>
      <c r="N317" s="74"/>
    </row>
    <row r="318" spans="13:14" x14ac:dyDescent="0.2">
      <c r="M318" s="74"/>
      <c r="N318" s="74"/>
    </row>
    <row r="319" spans="13:14" x14ac:dyDescent="0.2">
      <c r="M319" s="74"/>
      <c r="N319" s="74"/>
    </row>
    <row r="320" spans="13:14" x14ac:dyDescent="0.2">
      <c r="M320" s="74"/>
      <c r="N320" s="74"/>
    </row>
    <row r="321" spans="13:14" x14ac:dyDescent="0.2">
      <c r="M321" s="74"/>
      <c r="N321" s="74"/>
    </row>
    <row r="322" spans="13:14" x14ac:dyDescent="0.2">
      <c r="M322" s="74"/>
      <c r="N322" s="74"/>
    </row>
    <row r="323" spans="13:14" x14ac:dyDescent="0.2">
      <c r="M323" s="74"/>
      <c r="N323" s="74"/>
    </row>
    <row r="324" spans="13:14" x14ac:dyDescent="0.2">
      <c r="M324" s="74"/>
      <c r="N324" s="74"/>
    </row>
    <row r="325" spans="13:14" x14ac:dyDescent="0.2">
      <c r="M325" s="74"/>
      <c r="N325" s="74"/>
    </row>
    <row r="326" spans="13:14" x14ac:dyDescent="0.2">
      <c r="M326" s="74"/>
      <c r="N326" s="74"/>
    </row>
    <row r="327" spans="13:14" x14ac:dyDescent="0.2">
      <c r="M327" s="74"/>
      <c r="N327" s="74"/>
    </row>
    <row r="328" spans="13:14" x14ac:dyDescent="0.2">
      <c r="M328" s="74"/>
      <c r="N328" s="74"/>
    </row>
    <row r="329" spans="13:14" x14ac:dyDescent="0.2">
      <c r="M329" s="74"/>
      <c r="N329" s="74"/>
    </row>
    <row r="330" spans="13:14" x14ac:dyDescent="0.2">
      <c r="M330" s="74"/>
      <c r="N330" s="74"/>
    </row>
    <row r="331" spans="13:14" x14ac:dyDescent="0.2">
      <c r="M331" s="74"/>
      <c r="N331" s="74"/>
    </row>
  </sheetData>
  <sheetProtection algorithmName="SHA-512" hashValue="CjAAyOe623Lo9QF7f1wTIQl46vZWv8BpUvp26dqVM+QfI9oYK+lYC0yeE3ymDsn201YFCAtAVukwt3nXoWNe+w==" saltValue="OEaiMLkLAM59koxJh2DOGA==" spinCount="100000" sheet="1"/>
  <mergeCells count="13">
    <mergeCell ref="G1:K1"/>
    <mergeCell ref="A1:E1"/>
    <mergeCell ref="A2:E2"/>
    <mergeCell ref="A29:E29"/>
    <mergeCell ref="A9:B9"/>
    <mergeCell ref="A17:B17"/>
    <mergeCell ref="B21:K21"/>
    <mergeCell ref="B22:K22"/>
    <mergeCell ref="B23:K23"/>
    <mergeCell ref="B24:K24"/>
    <mergeCell ref="B25:K25"/>
    <mergeCell ref="B26:K26"/>
    <mergeCell ref="G29:K29"/>
  </mergeCells>
  <hyperlinks>
    <hyperlink ref="C5" location="'S-1'!Print_Area" display="'S-1'!Print_Area"/>
    <hyperlink ref="C6" location="'S-2'!Print_Area" display="'S-2'!Print_Area"/>
    <hyperlink ref="C7" location="'2A'!Print_Area" display="2 A"/>
    <hyperlink ref="C8" location="'S- 3 A'!Print_Area" display="'S- 3 A'!Print_Area"/>
    <hyperlink ref="C12" location="'S-4'!Print_Area" display="'S-4'!Print_Area"/>
    <hyperlink ref="C13" location="'S-4'!Print_Area" display="'S-4'!Print_Area"/>
    <hyperlink ref="C14" location="'S-4'!Print_Area" display="'S-4'!Print_Area"/>
    <hyperlink ref="C15" location="'S- 7'!Print_Area" display="'S- 7'!Print_Area"/>
    <hyperlink ref="C16" location="'S  8'!Print_Area" display="'S  8'!Print_Area"/>
    <hyperlink ref="C18" location="'S- 23'!Print_Area" display="'S- 23'!Print_Area"/>
    <hyperlink ref="C19" location="'s  24'!Print_Area" display="'s  24'!Print_Area"/>
    <hyperlink ref="M2" location="BS!Print_Area" display="Balance Sheet"/>
    <hyperlink ref="M3" location="RECEIPTS!Print_Titles" display="Receipt"/>
    <hyperlink ref="M5" location="PAYMENTS!Print_Titles" display="Payment"/>
    <hyperlink ref="M6" location="'ANNE-REC-SF-PROV '!Print_Area" display="SF-Rec-Prov-Annex"/>
    <hyperlink ref="M7" location="'ANNE-REC-VVN-PROV'!Print_Area" display="VVN-Rec-Prov-Annex"/>
    <hyperlink ref="M8" location="'ANNE-PAYM-PROJCTSF-PROV'!Print_Area" display="Project-Rec-Prov-Annex"/>
    <hyperlink ref="M9" location="'ANNE-PAYM-VVN-PROV'!Print_Area" display="VVN-Paym-Prov-Annex"/>
    <hyperlink ref="M10" location="'ANNE-PAYM-PLAN-PROV'!Print_Area" display="Plan-Paym-Prov-Annex"/>
    <hyperlink ref="M11" location="'I&amp;E'!Print_Area" display="Income &amp; Expenditure"/>
    <hyperlink ref="M12" location="'S-1'!Print_Area" display="Schedule-1"/>
    <hyperlink ref="M13" location="'S-2'!Print_Area" display="Schedule-2"/>
    <hyperlink ref="M14" location="'2A'!Print_Area" display="Schedule-2A"/>
    <hyperlink ref="M15" location="'S-3'!Print_Area" display="Schedule-3"/>
    <hyperlink ref="M16" location="'S- 3 A'!A1" display="Schedule-3A"/>
    <hyperlink ref="M18" location="'ANN-S3-SF Civil'!Print_Area" display="S3-Annex-SF"/>
    <hyperlink ref="M19" location="'ANN-S3-VVN-ALL'!Print_Area" display="S3-Annex-VVN"/>
    <hyperlink ref="M20" location="'ANN-S3-PROJCT-SF'!Print_Area" display="S3-Annex-Project"/>
    <hyperlink ref="M21" location="'ANN-S3-PLAN'!Print_Area" display="S3-Annex-Plan"/>
    <hyperlink ref="M22" location="'ANN-S3-SP.PLAN'!Print_Area" display="S3-Annex-Specific Plan"/>
    <hyperlink ref="N2" location="'S-4'!Print_Area" display="Schedule-4 (All)"/>
    <hyperlink ref="N3" location="'S-4 A'!A1" display="Sch-4A (SF)"/>
    <hyperlink ref="N5" location="'s4-B'!A1" display="Sch-4B (Plan)"/>
    <hyperlink ref="N6" location="'s 4 c '!A1" display="Sch-4C (Specific Plan)"/>
    <hyperlink ref="N7" location="'s 4 D'!A1" display="Sch-4D (VVN)"/>
    <hyperlink ref="N8" location="'s 4 E'!A1" display="Sch-4E (Project)"/>
    <hyperlink ref="N9" location="'S  8'!Print_Area" display="Schedule-8"/>
    <hyperlink ref="N10" location="'ANNE-S8-SF Civil'!A1" display="S8-Annex-SF"/>
    <hyperlink ref="N11" location="'ANNE-S8-VVN All'!A1" display="S8-Annex-VVN"/>
    <hyperlink ref="N12" location="'ANNE-S8-ProjectSF'!A1" display="S8-Annex-Project"/>
    <hyperlink ref="N13" location="'ANNE-S8-PLAN'!A1" display="S8-Annex-Plan"/>
    <hyperlink ref="N14" location="'ANNE-S8-SP.PLAN'!A1" display="S8-Annex-Sp. Plan"/>
    <hyperlink ref="N15" location="'SCH-9 &amp; 10 '!Print_Area" display="S-9"/>
    <hyperlink ref="N16" location="'SCH-9 &amp; 10 '!Print_Area" display="S-10"/>
    <hyperlink ref="N18" location="'SCH 12 &amp;13 &amp; 14'!Print_Area" display="S-13"/>
    <hyperlink ref="N19" location="'SCH 12 &amp;13 &amp; 14'!Print_Area" display="S-14"/>
    <hyperlink ref="N20" location="'SC-15'!Print_Area" display="S-15"/>
    <hyperlink ref="N21" location="'SCH- 16 &amp; 17'!Print_Area" display="S-16"/>
    <hyperlink ref="N22" location="'SCH- 16 &amp; 17'!Print_Area" display="S-17"/>
    <hyperlink ref="N23" location="'sch - 18 &amp;19 &amp; 22'!Print_Area" display="S-18"/>
    <hyperlink ref="N24" location="'sch - 18 &amp;19 &amp; 22'!Print_Area" display="S-19"/>
    <hyperlink ref="N25" location="'S-4'!Print_Area" display="S-4"/>
    <hyperlink ref="N26" location="'sch - 18 &amp;19 &amp; 22'!Print_Area" display="S-22"/>
    <hyperlink ref="N17" location="'SCH 12 &amp;13 &amp; 14'!Print_Area" display="S-12"/>
    <hyperlink ref="M17" location="'S-3B'!A1" display="Schedule-3B"/>
  </hyperlinks>
  <printOptions horizontalCentered="1"/>
  <pageMargins left="0.70866141732283472" right="0.23622047244094491" top="0.31496062992125984" bottom="0.31496062992125984" header="0.15748031496062992" footer="0.19685039370078741"/>
  <pageSetup paperSize="9" scale="97" firstPageNumber="6" orientation="landscape" blackAndWhite="1" useFirstPageNumber="1"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51"/>
  <sheetViews>
    <sheetView view="pageBreakPreview" zoomScale="85" zoomScaleNormal="100" zoomScaleSheetLayoutView="85" workbookViewId="0">
      <selection activeCell="A3" sqref="A3:F3"/>
    </sheetView>
  </sheetViews>
  <sheetFormatPr defaultRowHeight="11.25" x14ac:dyDescent="0.2"/>
  <cols>
    <col min="1" max="1" width="5.28515625" style="12" customWidth="1"/>
    <col min="2" max="2" width="30.42578125" style="5" customWidth="1"/>
    <col min="3" max="3" width="15.28515625" style="5" customWidth="1"/>
    <col min="4" max="5" width="17.140625" style="5" customWidth="1"/>
    <col min="6" max="6" width="19.7109375" style="5" customWidth="1"/>
    <col min="7" max="7" width="16.42578125" style="5" customWidth="1"/>
    <col min="8" max="8" width="18.140625" style="5" customWidth="1"/>
    <col min="9" max="9" width="14" style="5" customWidth="1"/>
    <col min="10" max="10" width="14.5703125" style="5" customWidth="1"/>
    <col min="11" max="16384" width="9.140625" style="5"/>
  </cols>
  <sheetData>
    <row r="1" spans="1:10" ht="12" x14ac:dyDescent="0.2">
      <c r="A1" s="937" t="str">
        <f>COVER!A1</f>
        <v>Kendriya Vidyalaya  GANGTOK</v>
      </c>
      <c r="B1" s="937"/>
      <c r="C1" s="937"/>
      <c r="D1" s="937"/>
      <c r="E1" s="937"/>
      <c r="F1" s="937"/>
      <c r="G1" s="937"/>
      <c r="H1" s="937"/>
      <c r="I1" s="937"/>
      <c r="J1" s="937"/>
    </row>
    <row r="2" spans="1:10" ht="14.25" customHeight="1" x14ac:dyDescent="0.2">
      <c r="A2" s="936" t="s">
        <v>854</v>
      </c>
      <c r="B2" s="932"/>
      <c r="C2" s="932"/>
      <c r="D2" s="932"/>
      <c r="E2" s="932"/>
      <c r="F2" s="932"/>
      <c r="G2" s="932"/>
      <c r="H2" s="932"/>
      <c r="I2" s="932"/>
      <c r="J2" s="932"/>
    </row>
    <row r="3" spans="1:10" ht="16.5" customHeight="1" x14ac:dyDescent="0.2">
      <c r="A3" s="938" t="s">
        <v>125</v>
      </c>
      <c r="B3" s="939"/>
      <c r="C3" s="939"/>
      <c r="D3" s="939"/>
      <c r="E3" s="939"/>
      <c r="F3" s="939"/>
      <c r="G3" s="656"/>
      <c r="H3" s="657"/>
    </row>
    <row r="4" spans="1:10" ht="36" x14ac:dyDescent="0.2">
      <c r="A4" s="600" t="s">
        <v>152</v>
      </c>
      <c r="B4" s="600" t="s">
        <v>367</v>
      </c>
      <c r="C4" s="339" t="s">
        <v>126</v>
      </c>
      <c r="D4" s="339" t="s">
        <v>488</v>
      </c>
      <c r="E4" s="339" t="s">
        <v>855</v>
      </c>
      <c r="F4" s="339" t="s">
        <v>368</v>
      </c>
      <c r="G4" s="338"/>
      <c r="H4" s="644" t="s">
        <v>548</v>
      </c>
      <c r="I4" s="645"/>
      <c r="J4" s="645"/>
    </row>
    <row r="5" spans="1:10" ht="56.25" x14ac:dyDescent="0.2">
      <c r="A5" s="600"/>
      <c r="B5" s="600"/>
      <c r="C5" s="339">
        <v>1</v>
      </c>
      <c r="D5" s="339">
        <v>2</v>
      </c>
      <c r="E5" s="339">
        <v>3</v>
      </c>
      <c r="F5" s="339" t="s">
        <v>285</v>
      </c>
      <c r="G5" s="339"/>
      <c r="H5" s="428" t="s">
        <v>544</v>
      </c>
      <c r="I5" s="428" t="s">
        <v>692</v>
      </c>
      <c r="J5" s="652" t="s">
        <v>693</v>
      </c>
    </row>
    <row r="6" spans="1:10" ht="12" customHeight="1" x14ac:dyDescent="0.2">
      <c r="A6" s="352" t="s">
        <v>463</v>
      </c>
      <c r="B6" s="623" t="s">
        <v>89</v>
      </c>
      <c r="C6" s="353"/>
      <c r="D6" s="353"/>
      <c r="E6" s="353"/>
      <c r="F6" s="353"/>
      <c r="G6" s="429"/>
    </row>
    <row r="7" spans="1:10" ht="12" customHeight="1" x14ac:dyDescent="0.25">
      <c r="A7" s="289">
        <v>1</v>
      </c>
      <c r="B7" s="293" t="s">
        <v>90</v>
      </c>
      <c r="C7" s="345"/>
      <c r="D7" s="343"/>
      <c r="E7" s="345">
        <f>-C7</f>
        <v>0</v>
      </c>
      <c r="F7" s="343">
        <f>C7+D7+E7</f>
        <v>0</v>
      </c>
      <c r="G7" s="291"/>
      <c r="H7" s="430">
        <f t="shared" ref="H7:H18" si="0">C7</f>
        <v>0</v>
      </c>
      <c r="I7" s="144">
        <f t="shared" ref="I7:I18" si="1">C28</f>
        <v>0</v>
      </c>
      <c r="J7" s="653">
        <f>H7-I7</f>
        <v>0</v>
      </c>
    </row>
    <row r="8" spans="1:10" ht="12" customHeight="1" x14ac:dyDescent="0.25">
      <c r="A8" s="289">
        <v>2</v>
      </c>
      <c r="B8" s="293" t="s">
        <v>91</v>
      </c>
      <c r="C8" s="345"/>
      <c r="D8" s="343"/>
      <c r="E8" s="345">
        <f t="shared" ref="E8:E18" si="2">-C8</f>
        <v>0</v>
      </c>
      <c r="F8" s="343">
        <f t="shared" ref="F8:F18" si="3">C8+D8+E8</f>
        <v>0</v>
      </c>
      <c r="G8" s="291"/>
      <c r="H8" s="430">
        <f t="shared" si="0"/>
        <v>0</v>
      </c>
      <c r="I8" s="144">
        <f t="shared" si="1"/>
        <v>0</v>
      </c>
      <c r="J8" s="653">
        <f t="shared" ref="J8:J18" si="4">H8-I8</f>
        <v>0</v>
      </c>
    </row>
    <row r="9" spans="1:10" ht="12" customHeight="1" x14ac:dyDescent="0.25">
      <c r="A9" s="289">
        <v>3</v>
      </c>
      <c r="B9" s="293" t="s">
        <v>92</v>
      </c>
      <c r="C9" s="345"/>
      <c r="D9" s="343"/>
      <c r="E9" s="345">
        <f t="shared" si="2"/>
        <v>0</v>
      </c>
      <c r="F9" s="343">
        <f t="shared" si="3"/>
        <v>0</v>
      </c>
      <c r="G9" s="291"/>
      <c r="H9" s="430">
        <f t="shared" si="0"/>
        <v>0</v>
      </c>
      <c r="I9" s="144">
        <f t="shared" si="1"/>
        <v>0</v>
      </c>
      <c r="J9" s="653">
        <f t="shared" si="4"/>
        <v>0</v>
      </c>
    </row>
    <row r="10" spans="1:10" ht="12" customHeight="1" x14ac:dyDescent="0.25">
      <c r="A10" s="289">
        <v>4</v>
      </c>
      <c r="B10" s="293" t="s">
        <v>93</v>
      </c>
      <c r="C10" s="345"/>
      <c r="D10" s="343"/>
      <c r="E10" s="345">
        <f t="shared" si="2"/>
        <v>0</v>
      </c>
      <c r="F10" s="343">
        <f t="shared" si="3"/>
        <v>0</v>
      </c>
      <c r="G10" s="291"/>
      <c r="H10" s="430">
        <f t="shared" si="0"/>
        <v>0</v>
      </c>
      <c r="I10" s="144">
        <f t="shared" si="1"/>
        <v>0</v>
      </c>
      <c r="J10" s="653">
        <f t="shared" si="4"/>
        <v>0</v>
      </c>
    </row>
    <row r="11" spans="1:10" ht="12" customHeight="1" x14ac:dyDescent="0.25">
      <c r="A11" s="289">
        <v>5</v>
      </c>
      <c r="B11" s="293" t="s">
        <v>94</v>
      </c>
      <c r="C11" s="345"/>
      <c r="D11" s="343"/>
      <c r="E11" s="345">
        <f t="shared" si="2"/>
        <v>0</v>
      </c>
      <c r="F11" s="343">
        <f t="shared" si="3"/>
        <v>0</v>
      </c>
      <c r="G11" s="291"/>
      <c r="H11" s="430">
        <f t="shared" si="0"/>
        <v>0</v>
      </c>
      <c r="I11" s="144">
        <f t="shared" si="1"/>
        <v>0</v>
      </c>
      <c r="J11" s="653">
        <f t="shared" si="4"/>
        <v>0</v>
      </c>
    </row>
    <row r="12" spans="1:10" ht="12" customHeight="1" x14ac:dyDescent="0.25">
      <c r="A12" s="289">
        <v>6</v>
      </c>
      <c r="B12" s="293" t="s">
        <v>95</v>
      </c>
      <c r="C12" s="345"/>
      <c r="D12" s="343"/>
      <c r="E12" s="345">
        <f t="shared" si="2"/>
        <v>0</v>
      </c>
      <c r="F12" s="343">
        <f t="shared" si="3"/>
        <v>0</v>
      </c>
      <c r="G12" s="291"/>
      <c r="H12" s="430">
        <f t="shared" si="0"/>
        <v>0</v>
      </c>
      <c r="I12" s="144">
        <f t="shared" si="1"/>
        <v>0</v>
      </c>
      <c r="J12" s="653">
        <f t="shared" si="4"/>
        <v>0</v>
      </c>
    </row>
    <row r="13" spans="1:10" ht="12" customHeight="1" x14ac:dyDescent="0.25">
      <c r="A13" s="289">
        <v>7</v>
      </c>
      <c r="B13" s="293" t="s">
        <v>96</v>
      </c>
      <c r="C13" s="345"/>
      <c r="D13" s="343"/>
      <c r="E13" s="345">
        <f t="shared" si="2"/>
        <v>0</v>
      </c>
      <c r="F13" s="343">
        <f t="shared" si="3"/>
        <v>0</v>
      </c>
      <c r="G13" s="291"/>
      <c r="H13" s="430">
        <f t="shared" si="0"/>
        <v>0</v>
      </c>
      <c r="I13" s="144">
        <f t="shared" si="1"/>
        <v>0</v>
      </c>
      <c r="J13" s="653">
        <f t="shared" si="4"/>
        <v>0</v>
      </c>
    </row>
    <row r="14" spans="1:10" ht="12" customHeight="1" x14ac:dyDescent="0.25">
      <c r="A14" s="289">
        <v>8</v>
      </c>
      <c r="B14" s="293" t="s">
        <v>97</v>
      </c>
      <c r="C14" s="345"/>
      <c r="D14" s="343"/>
      <c r="E14" s="345">
        <f t="shared" si="2"/>
        <v>0</v>
      </c>
      <c r="F14" s="343">
        <f t="shared" si="3"/>
        <v>0</v>
      </c>
      <c r="G14" s="291"/>
      <c r="H14" s="430">
        <f t="shared" si="0"/>
        <v>0</v>
      </c>
      <c r="I14" s="144">
        <f t="shared" si="1"/>
        <v>0</v>
      </c>
      <c r="J14" s="653">
        <f t="shared" si="4"/>
        <v>0</v>
      </c>
    </row>
    <row r="15" spans="1:10" ht="12" customHeight="1" x14ac:dyDescent="0.25">
      <c r="A15" s="289">
        <v>9</v>
      </c>
      <c r="B15" s="293" t="s">
        <v>87</v>
      </c>
      <c r="C15" s="345"/>
      <c r="D15" s="343"/>
      <c r="E15" s="345">
        <f t="shared" si="2"/>
        <v>0</v>
      </c>
      <c r="F15" s="343">
        <f t="shared" si="3"/>
        <v>0</v>
      </c>
      <c r="G15" s="291"/>
      <c r="H15" s="430">
        <f t="shared" si="0"/>
        <v>0</v>
      </c>
      <c r="I15" s="144">
        <f t="shared" si="1"/>
        <v>0</v>
      </c>
      <c r="J15" s="653">
        <f t="shared" si="4"/>
        <v>0</v>
      </c>
    </row>
    <row r="16" spans="1:10" ht="12" customHeight="1" x14ac:dyDescent="0.25">
      <c r="A16" s="289">
        <v>10</v>
      </c>
      <c r="B16" s="293" t="s">
        <v>88</v>
      </c>
      <c r="C16" s="345"/>
      <c r="D16" s="343"/>
      <c r="E16" s="345">
        <f t="shared" si="2"/>
        <v>0</v>
      </c>
      <c r="F16" s="343">
        <f t="shared" si="3"/>
        <v>0</v>
      </c>
      <c r="G16" s="291"/>
      <c r="H16" s="430">
        <f t="shared" si="0"/>
        <v>0</v>
      </c>
      <c r="I16" s="144">
        <f t="shared" si="1"/>
        <v>0</v>
      </c>
      <c r="J16" s="653">
        <f t="shared" si="4"/>
        <v>0</v>
      </c>
    </row>
    <row r="17" spans="1:10" ht="12" customHeight="1" x14ac:dyDescent="0.25">
      <c r="A17" s="289">
        <v>11</v>
      </c>
      <c r="B17" s="293" t="s">
        <v>98</v>
      </c>
      <c r="C17" s="345"/>
      <c r="D17" s="343"/>
      <c r="E17" s="345">
        <f t="shared" si="2"/>
        <v>0</v>
      </c>
      <c r="F17" s="343">
        <f t="shared" si="3"/>
        <v>0</v>
      </c>
      <c r="G17" s="291"/>
      <c r="H17" s="430">
        <f t="shared" si="0"/>
        <v>0</v>
      </c>
      <c r="I17" s="144">
        <f t="shared" si="1"/>
        <v>0</v>
      </c>
      <c r="J17" s="653">
        <f t="shared" si="4"/>
        <v>0</v>
      </c>
    </row>
    <row r="18" spans="1:10" ht="12" customHeight="1" x14ac:dyDescent="0.25">
      <c r="A18" s="289">
        <v>12</v>
      </c>
      <c r="B18" s="293" t="s">
        <v>99</v>
      </c>
      <c r="C18" s="345"/>
      <c r="D18" s="343"/>
      <c r="E18" s="345">
        <f t="shared" si="2"/>
        <v>0</v>
      </c>
      <c r="F18" s="343">
        <f t="shared" si="3"/>
        <v>0</v>
      </c>
      <c r="G18" s="291"/>
      <c r="H18" s="430">
        <f t="shared" si="0"/>
        <v>0</v>
      </c>
      <c r="I18" s="144">
        <f t="shared" si="1"/>
        <v>0</v>
      </c>
      <c r="J18" s="653">
        <f t="shared" si="4"/>
        <v>0</v>
      </c>
    </row>
    <row r="19" spans="1:10" ht="12" customHeight="1" x14ac:dyDescent="0.25">
      <c r="A19" s="325"/>
      <c r="B19" s="326" t="s">
        <v>364</v>
      </c>
      <c r="C19" s="343">
        <f>SUM(C7:C18)</f>
        <v>0</v>
      </c>
      <c r="D19" s="343">
        <f>SUM(D7:D18)</f>
        <v>0</v>
      </c>
      <c r="E19" s="343">
        <f>SUM(E7:E18)</f>
        <v>0</v>
      </c>
      <c r="F19" s="343">
        <f>SUM(F7:F18)</f>
        <v>0</v>
      </c>
      <c r="G19" s="291"/>
      <c r="H19" s="430"/>
      <c r="I19" s="144"/>
      <c r="J19" s="653"/>
    </row>
    <row r="20" spans="1:10" ht="12" customHeight="1" x14ac:dyDescent="0.25">
      <c r="A20" s="315" t="s">
        <v>12</v>
      </c>
      <c r="B20" s="293" t="s">
        <v>475</v>
      </c>
      <c r="C20" s="345"/>
      <c r="D20" s="343"/>
      <c r="E20" s="345">
        <f>-C20</f>
        <v>0</v>
      </c>
      <c r="F20" s="343">
        <f>C20+D20+E20</f>
        <v>0</v>
      </c>
      <c r="G20" s="291"/>
      <c r="H20" s="430"/>
      <c r="I20" s="144"/>
      <c r="J20" s="653"/>
    </row>
    <row r="21" spans="1:10" ht="12" customHeight="1" x14ac:dyDescent="0.25">
      <c r="A21" s="346"/>
      <c r="B21" s="554" t="s">
        <v>365</v>
      </c>
      <c r="C21" s="344"/>
      <c r="D21" s="344"/>
      <c r="E21" s="344"/>
      <c r="F21" s="344"/>
      <c r="G21" s="291"/>
      <c r="H21" s="430"/>
      <c r="I21" s="144"/>
      <c r="J21" s="653"/>
    </row>
    <row r="22" spans="1:10" ht="12" customHeight="1" x14ac:dyDescent="0.25">
      <c r="A22" s="315" t="s">
        <v>16</v>
      </c>
      <c r="B22" s="288" t="s">
        <v>409</v>
      </c>
      <c r="C22" s="345"/>
      <c r="D22" s="332"/>
      <c r="E22" s="332"/>
      <c r="F22" s="343">
        <f>C22+D22+E22</f>
        <v>0</v>
      </c>
      <c r="G22" s="291"/>
      <c r="H22" s="430">
        <f>C22</f>
        <v>0</v>
      </c>
      <c r="I22" s="144">
        <f>C43</f>
        <v>0</v>
      </c>
      <c r="J22" s="653">
        <f>H22-I22</f>
        <v>0</v>
      </c>
    </row>
    <row r="23" spans="1:10" ht="12" customHeight="1" x14ac:dyDescent="0.2">
      <c r="A23" s="289"/>
      <c r="B23" s="326" t="s">
        <v>366</v>
      </c>
      <c r="C23" s="343">
        <f>C19+C20+C22</f>
        <v>0</v>
      </c>
      <c r="D23" s="343">
        <f>D19+D20+D22</f>
        <v>0</v>
      </c>
      <c r="E23" s="343">
        <f>E19+E20+E22</f>
        <v>0</v>
      </c>
      <c r="F23" s="343">
        <f>F19+F20+F22</f>
        <v>0</v>
      </c>
      <c r="G23" s="291"/>
      <c r="H23" s="150">
        <f>SUM(H7:H22)</f>
        <v>0</v>
      </c>
      <c r="I23" s="150">
        <f>SUM(I7:I22)</f>
        <v>0</v>
      </c>
      <c r="J23" s="660">
        <f>SUM(J7:J22)</f>
        <v>0</v>
      </c>
    </row>
    <row r="24" spans="1:10" ht="12.75" customHeight="1" x14ac:dyDescent="0.2">
      <c r="A24" s="928" t="s">
        <v>203</v>
      </c>
      <c r="B24" s="928"/>
      <c r="C24" s="928"/>
      <c r="D24" s="928"/>
      <c r="E24" s="928"/>
      <c r="F24" s="928"/>
      <c r="G24" s="928" t="s">
        <v>128</v>
      </c>
      <c r="H24" s="928"/>
    </row>
    <row r="25" spans="1:10" ht="36" x14ac:dyDescent="0.2">
      <c r="A25" s="904" t="s">
        <v>152</v>
      </c>
      <c r="B25" s="904" t="s">
        <v>202</v>
      </c>
      <c r="C25" s="339" t="s">
        <v>129</v>
      </c>
      <c r="D25" s="339" t="s">
        <v>488</v>
      </c>
      <c r="E25" s="339" t="s">
        <v>824</v>
      </c>
      <c r="F25" s="339" t="s">
        <v>130</v>
      </c>
      <c r="G25" s="339" t="s">
        <v>131</v>
      </c>
      <c r="H25" s="339" t="s">
        <v>132</v>
      </c>
    </row>
    <row r="26" spans="1:10" ht="12" x14ac:dyDescent="0.2">
      <c r="A26" s="904"/>
      <c r="B26" s="904"/>
      <c r="C26" s="339">
        <v>5</v>
      </c>
      <c r="D26" s="339">
        <v>6</v>
      </c>
      <c r="E26" s="339">
        <v>7</v>
      </c>
      <c r="F26" s="339" t="s">
        <v>240</v>
      </c>
      <c r="G26" s="339" t="s">
        <v>241</v>
      </c>
      <c r="H26" s="339" t="s">
        <v>242</v>
      </c>
    </row>
    <row r="27" spans="1:10" ht="12" customHeight="1" x14ac:dyDescent="0.2">
      <c r="A27" s="352" t="s">
        <v>463</v>
      </c>
      <c r="B27" s="354" t="s">
        <v>89</v>
      </c>
      <c r="C27" s="353"/>
      <c r="D27" s="353"/>
      <c r="E27" s="353"/>
      <c r="F27" s="353"/>
      <c r="G27" s="353"/>
      <c r="H27" s="353"/>
      <c r="I27" s="151"/>
      <c r="J27" s="151"/>
    </row>
    <row r="28" spans="1:10" ht="12" customHeight="1" x14ac:dyDescent="0.2">
      <c r="A28" s="289">
        <v>1</v>
      </c>
      <c r="B28" s="293" t="s">
        <v>90</v>
      </c>
      <c r="C28" s="345"/>
      <c r="D28" s="341"/>
      <c r="E28" s="345">
        <f>-C28</f>
        <v>0</v>
      </c>
      <c r="F28" s="341">
        <f>C28+D28+E28</f>
        <v>0</v>
      </c>
      <c r="G28" s="341">
        <f t="shared" ref="G28:G39" si="5">F7-F28</f>
        <v>0</v>
      </c>
      <c r="H28" s="341">
        <f t="shared" ref="H28:H39" si="6">C7-C28</f>
        <v>0</v>
      </c>
      <c r="I28" s="152"/>
      <c r="J28" s="152"/>
    </row>
    <row r="29" spans="1:10" ht="12" customHeight="1" x14ac:dyDescent="0.2">
      <c r="A29" s="289">
        <v>2</v>
      </c>
      <c r="B29" s="293" t="s">
        <v>91</v>
      </c>
      <c r="C29" s="345"/>
      <c r="D29" s="341"/>
      <c r="E29" s="345">
        <f t="shared" ref="E29:E39" si="7">-C29</f>
        <v>0</v>
      </c>
      <c r="F29" s="341">
        <f t="shared" ref="F29:F39" si="8">C29+D29+E29</f>
        <v>0</v>
      </c>
      <c r="G29" s="341">
        <f t="shared" si="5"/>
        <v>0</v>
      </c>
      <c r="H29" s="341">
        <f t="shared" si="6"/>
        <v>0</v>
      </c>
      <c r="I29" s="152"/>
      <c r="J29" s="152"/>
    </row>
    <row r="30" spans="1:10" ht="12" customHeight="1" x14ac:dyDescent="0.2">
      <c r="A30" s="289">
        <v>3</v>
      </c>
      <c r="B30" s="293" t="s">
        <v>92</v>
      </c>
      <c r="C30" s="345"/>
      <c r="D30" s="341"/>
      <c r="E30" s="345">
        <f t="shared" si="7"/>
        <v>0</v>
      </c>
      <c r="F30" s="341">
        <f t="shared" si="8"/>
        <v>0</v>
      </c>
      <c r="G30" s="341">
        <f t="shared" si="5"/>
        <v>0</v>
      </c>
      <c r="H30" s="341">
        <f t="shared" si="6"/>
        <v>0</v>
      </c>
      <c r="I30" s="152"/>
      <c r="J30" s="152"/>
    </row>
    <row r="31" spans="1:10" ht="12" customHeight="1" x14ac:dyDescent="0.2">
      <c r="A31" s="289">
        <v>4</v>
      </c>
      <c r="B31" s="293" t="s">
        <v>93</v>
      </c>
      <c r="C31" s="345"/>
      <c r="D31" s="341"/>
      <c r="E31" s="345">
        <f t="shared" si="7"/>
        <v>0</v>
      </c>
      <c r="F31" s="341">
        <f t="shared" si="8"/>
        <v>0</v>
      </c>
      <c r="G31" s="341">
        <f t="shared" si="5"/>
        <v>0</v>
      </c>
      <c r="H31" s="341">
        <f t="shared" si="6"/>
        <v>0</v>
      </c>
      <c r="I31" s="152"/>
      <c r="J31" s="152"/>
    </row>
    <row r="32" spans="1:10" ht="12" customHeight="1" x14ac:dyDescent="0.2">
      <c r="A32" s="289">
        <v>5</v>
      </c>
      <c r="B32" s="293" t="s">
        <v>94</v>
      </c>
      <c r="C32" s="345"/>
      <c r="D32" s="341"/>
      <c r="E32" s="345">
        <f t="shared" si="7"/>
        <v>0</v>
      </c>
      <c r="F32" s="341">
        <f t="shared" si="8"/>
        <v>0</v>
      </c>
      <c r="G32" s="341">
        <f t="shared" si="5"/>
        <v>0</v>
      </c>
      <c r="H32" s="341">
        <f t="shared" si="6"/>
        <v>0</v>
      </c>
      <c r="I32" s="152"/>
      <c r="J32" s="152"/>
    </row>
    <row r="33" spans="1:10" ht="12" customHeight="1" x14ac:dyDescent="0.2">
      <c r="A33" s="289">
        <v>6</v>
      </c>
      <c r="B33" s="293" t="s">
        <v>95</v>
      </c>
      <c r="C33" s="345"/>
      <c r="D33" s="341"/>
      <c r="E33" s="345">
        <f t="shared" si="7"/>
        <v>0</v>
      </c>
      <c r="F33" s="341">
        <f t="shared" si="8"/>
        <v>0</v>
      </c>
      <c r="G33" s="341">
        <f t="shared" si="5"/>
        <v>0</v>
      </c>
      <c r="H33" s="341">
        <f t="shared" si="6"/>
        <v>0</v>
      </c>
      <c r="I33" s="152"/>
      <c r="J33" s="152"/>
    </row>
    <row r="34" spans="1:10" ht="12" customHeight="1" x14ac:dyDescent="0.2">
      <c r="A34" s="289">
        <v>7</v>
      </c>
      <c r="B34" s="293" t="s">
        <v>96</v>
      </c>
      <c r="C34" s="345"/>
      <c r="D34" s="341"/>
      <c r="E34" s="345">
        <f t="shared" si="7"/>
        <v>0</v>
      </c>
      <c r="F34" s="341">
        <f t="shared" si="8"/>
        <v>0</v>
      </c>
      <c r="G34" s="341">
        <f t="shared" si="5"/>
        <v>0</v>
      </c>
      <c r="H34" s="341">
        <f t="shared" si="6"/>
        <v>0</v>
      </c>
      <c r="I34" s="152"/>
      <c r="J34" s="152"/>
    </row>
    <row r="35" spans="1:10" ht="12" customHeight="1" x14ac:dyDescent="0.2">
      <c r="A35" s="289">
        <v>8</v>
      </c>
      <c r="B35" s="293" t="s">
        <v>97</v>
      </c>
      <c r="C35" s="345"/>
      <c r="D35" s="341"/>
      <c r="E35" s="345">
        <f t="shared" si="7"/>
        <v>0</v>
      </c>
      <c r="F35" s="341">
        <f t="shared" si="8"/>
        <v>0</v>
      </c>
      <c r="G35" s="341">
        <f t="shared" si="5"/>
        <v>0</v>
      </c>
      <c r="H35" s="341">
        <f t="shared" si="6"/>
        <v>0</v>
      </c>
      <c r="I35" s="152"/>
      <c r="J35" s="152"/>
    </row>
    <row r="36" spans="1:10" ht="12" customHeight="1" x14ac:dyDescent="0.2">
      <c r="A36" s="289">
        <v>9</v>
      </c>
      <c r="B36" s="293" t="s">
        <v>87</v>
      </c>
      <c r="C36" s="345"/>
      <c r="D36" s="341"/>
      <c r="E36" s="345">
        <f t="shared" si="7"/>
        <v>0</v>
      </c>
      <c r="F36" s="341">
        <f t="shared" si="8"/>
        <v>0</v>
      </c>
      <c r="G36" s="341">
        <f t="shared" si="5"/>
        <v>0</v>
      </c>
      <c r="H36" s="341">
        <f t="shared" si="6"/>
        <v>0</v>
      </c>
      <c r="I36" s="152"/>
      <c r="J36" s="152"/>
    </row>
    <row r="37" spans="1:10" ht="12" customHeight="1" x14ac:dyDescent="0.2">
      <c r="A37" s="289">
        <v>10</v>
      </c>
      <c r="B37" s="293" t="s">
        <v>88</v>
      </c>
      <c r="C37" s="345"/>
      <c r="D37" s="341"/>
      <c r="E37" s="345">
        <f t="shared" si="7"/>
        <v>0</v>
      </c>
      <c r="F37" s="341">
        <f t="shared" si="8"/>
        <v>0</v>
      </c>
      <c r="G37" s="341">
        <f t="shared" si="5"/>
        <v>0</v>
      </c>
      <c r="H37" s="341">
        <f t="shared" si="6"/>
        <v>0</v>
      </c>
      <c r="I37" s="152"/>
      <c r="J37" s="152"/>
    </row>
    <row r="38" spans="1:10" ht="12" customHeight="1" x14ac:dyDescent="0.2">
      <c r="A38" s="289">
        <v>11</v>
      </c>
      <c r="B38" s="293" t="s">
        <v>98</v>
      </c>
      <c r="C38" s="345"/>
      <c r="D38" s="341"/>
      <c r="E38" s="345">
        <f t="shared" si="7"/>
        <v>0</v>
      </c>
      <c r="F38" s="341">
        <f t="shared" si="8"/>
        <v>0</v>
      </c>
      <c r="G38" s="341">
        <f t="shared" si="5"/>
        <v>0</v>
      </c>
      <c r="H38" s="341">
        <f t="shared" si="6"/>
        <v>0</v>
      </c>
      <c r="I38" s="152"/>
      <c r="J38" s="152"/>
    </row>
    <row r="39" spans="1:10" ht="12" customHeight="1" x14ac:dyDescent="0.2">
      <c r="A39" s="289">
        <v>12</v>
      </c>
      <c r="B39" s="293" t="s">
        <v>99</v>
      </c>
      <c r="C39" s="345"/>
      <c r="D39" s="341"/>
      <c r="E39" s="345">
        <f t="shared" si="7"/>
        <v>0</v>
      </c>
      <c r="F39" s="341">
        <f t="shared" si="8"/>
        <v>0</v>
      </c>
      <c r="G39" s="341">
        <f t="shared" si="5"/>
        <v>0</v>
      </c>
      <c r="H39" s="341">
        <f t="shared" si="6"/>
        <v>0</v>
      </c>
      <c r="I39" s="152"/>
      <c r="J39" s="152"/>
    </row>
    <row r="40" spans="1:10" ht="12" customHeight="1" x14ac:dyDescent="0.2">
      <c r="A40" s="325"/>
      <c r="B40" s="326" t="s">
        <v>364</v>
      </c>
      <c r="C40" s="341">
        <f t="shared" ref="C40:H40" si="9">SUM(C28:C39)</f>
        <v>0</v>
      </c>
      <c r="D40" s="341">
        <f t="shared" si="9"/>
        <v>0</v>
      </c>
      <c r="E40" s="341">
        <f t="shared" si="9"/>
        <v>0</v>
      </c>
      <c r="F40" s="341">
        <f t="shared" si="9"/>
        <v>0</v>
      </c>
      <c r="G40" s="341">
        <f t="shared" si="9"/>
        <v>0</v>
      </c>
      <c r="H40" s="341">
        <f t="shared" si="9"/>
        <v>0</v>
      </c>
    </row>
    <row r="41" spans="1:10" ht="12" customHeight="1" x14ac:dyDescent="0.2">
      <c r="A41" s="347" t="s">
        <v>12</v>
      </c>
      <c r="B41" s="348" t="s">
        <v>475</v>
      </c>
      <c r="C41" s="342"/>
      <c r="D41" s="342"/>
      <c r="E41" s="342"/>
      <c r="F41" s="342"/>
      <c r="G41" s="343">
        <f>F20</f>
        <v>0</v>
      </c>
      <c r="H41" s="343">
        <f>C20</f>
        <v>0</v>
      </c>
    </row>
    <row r="42" spans="1:10" ht="12" customHeight="1" x14ac:dyDescent="0.2">
      <c r="A42" s="349"/>
      <c r="B42" s="927" t="s">
        <v>365</v>
      </c>
      <c r="C42" s="927"/>
      <c r="D42" s="927"/>
      <c r="E42" s="344"/>
      <c r="F42" s="344"/>
      <c r="G42" s="344"/>
      <c r="H42" s="344"/>
    </row>
    <row r="43" spans="1:10" ht="12" customHeight="1" x14ac:dyDescent="0.2">
      <c r="A43" s="315" t="s">
        <v>16</v>
      </c>
      <c r="B43" s="350" t="s">
        <v>409</v>
      </c>
      <c r="C43" s="345"/>
      <c r="D43" s="341"/>
      <c r="E43" s="345">
        <f>-C43</f>
        <v>0</v>
      </c>
      <c r="F43" s="341">
        <f>C43+D43+E43</f>
        <v>0</v>
      </c>
      <c r="G43" s="341">
        <f>F22-F43</f>
        <v>0</v>
      </c>
      <c r="H43" s="341">
        <f>C22-C43</f>
        <v>0</v>
      </c>
    </row>
    <row r="44" spans="1:10" ht="12" customHeight="1" x14ac:dyDescent="0.2">
      <c r="A44" s="351"/>
      <c r="B44" s="355" t="s">
        <v>366</v>
      </c>
      <c r="C44" s="343">
        <f t="shared" ref="C44:H44" si="10">C40+C41+C43</f>
        <v>0</v>
      </c>
      <c r="D44" s="343">
        <f t="shared" si="10"/>
        <v>0</v>
      </c>
      <c r="E44" s="343">
        <f t="shared" si="10"/>
        <v>0</v>
      </c>
      <c r="F44" s="343">
        <f t="shared" si="10"/>
        <v>0</v>
      </c>
      <c r="G44" s="343">
        <f t="shared" si="10"/>
        <v>0</v>
      </c>
      <c r="H44" s="343">
        <f t="shared" si="10"/>
        <v>0</v>
      </c>
    </row>
    <row r="45" spans="1:10" s="20" customFormat="1" ht="17.25" customHeight="1" x14ac:dyDescent="0.25">
      <c r="A45" s="940"/>
      <c r="B45" s="941"/>
      <c r="C45" s="941"/>
      <c r="D45" s="941"/>
      <c r="E45" s="941"/>
      <c r="F45" s="941"/>
      <c r="G45" s="941"/>
      <c r="H45" s="941"/>
    </row>
    <row r="51" spans="1:2" ht="15" x14ac:dyDescent="0.25">
      <c r="A51" s="5"/>
      <c r="B51" s="51"/>
    </row>
  </sheetData>
  <sheetProtection formatColumns="0" formatRows="0"/>
  <mergeCells count="9">
    <mergeCell ref="A1:J1"/>
    <mergeCell ref="A2:J2"/>
    <mergeCell ref="A3:F3"/>
    <mergeCell ref="A45:H45"/>
    <mergeCell ref="A24:F24"/>
    <mergeCell ref="G24:H24"/>
    <mergeCell ref="A25:A26"/>
    <mergeCell ref="B25:B26"/>
    <mergeCell ref="B42:D42"/>
  </mergeCells>
  <pageMargins left="0.6692913385826772" right="0.23622047244094491" top="0.35433070866141736" bottom="0.19685039370078741" header="0.23622047244094491" footer="0.15748031496062992"/>
  <pageSetup paperSize="9" scale="81" firstPageNumber="6" orientation="landscape" blackAndWhite="1" useFirstPageNumber="1"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16"/>
  <sheetViews>
    <sheetView view="pageBreakPreview" zoomScaleNormal="100" zoomScaleSheetLayoutView="100" workbookViewId="0">
      <selection activeCell="H8" sqref="H8"/>
    </sheetView>
  </sheetViews>
  <sheetFormatPr defaultRowHeight="11.25" x14ac:dyDescent="0.2"/>
  <cols>
    <col min="1" max="1" width="5" style="5" customWidth="1"/>
    <col min="2" max="2" width="41.5703125" style="5" customWidth="1"/>
    <col min="3" max="7" width="11.42578125" style="5" customWidth="1"/>
    <col min="8" max="8" width="15.140625" style="5" customWidth="1"/>
    <col min="9" max="9" width="15.42578125" style="5" customWidth="1"/>
    <col min="10" max="10" width="14" style="5" customWidth="1"/>
    <col min="11" max="11" width="9.140625" style="5"/>
    <col min="12" max="12" width="22.42578125" style="5" customWidth="1"/>
    <col min="13" max="16384" width="9.140625" style="5"/>
  </cols>
  <sheetData>
    <row r="1" spans="1:12" s="34" customFormat="1" ht="24.75" customHeight="1" x14ac:dyDescent="0.3">
      <c r="A1" s="942" t="str">
        <f>COVER!A1</f>
        <v>Kendriya Vidyalaya  GANGTOK</v>
      </c>
      <c r="B1" s="943"/>
      <c r="C1" s="943"/>
      <c r="D1" s="943"/>
      <c r="E1" s="943"/>
      <c r="F1" s="943"/>
      <c r="G1" s="943"/>
      <c r="H1" s="943"/>
      <c r="I1" s="944"/>
    </row>
    <row r="2" spans="1:12" ht="18.75" customHeight="1" x14ac:dyDescent="0.2">
      <c r="A2" s="938" t="s">
        <v>423</v>
      </c>
      <c r="B2" s="939"/>
      <c r="C2" s="939"/>
      <c r="D2" s="939"/>
      <c r="E2" s="939"/>
      <c r="F2" s="939"/>
      <c r="G2" s="939"/>
      <c r="H2" s="939"/>
      <c r="I2" s="945"/>
    </row>
    <row r="3" spans="1:12" ht="27" customHeight="1" x14ac:dyDescent="0.2">
      <c r="A3" s="904" t="s">
        <v>152</v>
      </c>
      <c r="B3" s="904" t="s">
        <v>202</v>
      </c>
      <c r="C3" s="328" t="s">
        <v>643</v>
      </c>
      <c r="D3" s="329" t="s">
        <v>144</v>
      </c>
      <c r="E3" s="905" t="s">
        <v>647</v>
      </c>
      <c r="F3" s="905" t="s">
        <v>147</v>
      </c>
      <c r="G3" s="905" t="s">
        <v>145</v>
      </c>
      <c r="H3" s="894" t="s">
        <v>150</v>
      </c>
      <c r="I3" s="894" t="s">
        <v>151</v>
      </c>
    </row>
    <row r="4" spans="1:12" ht="12" x14ac:dyDescent="0.2">
      <c r="A4" s="904"/>
      <c r="B4" s="904"/>
      <c r="C4" s="330" t="s">
        <v>142</v>
      </c>
      <c r="D4" s="329" t="s">
        <v>143</v>
      </c>
      <c r="E4" s="905"/>
      <c r="F4" s="905"/>
      <c r="G4" s="905"/>
      <c r="H4" s="894"/>
      <c r="I4" s="894"/>
    </row>
    <row r="5" spans="1:12" ht="12" x14ac:dyDescent="0.2">
      <c r="A5" s="904"/>
      <c r="B5" s="904"/>
      <c r="C5" s="331">
        <v>1</v>
      </c>
      <c r="D5" s="331">
        <v>2</v>
      </c>
      <c r="E5" s="331">
        <v>3</v>
      </c>
      <c r="F5" s="331">
        <v>4</v>
      </c>
      <c r="G5" s="331">
        <v>5</v>
      </c>
      <c r="H5" s="331">
        <v>6</v>
      </c>
      <c r="I5" s="331">
        <v>7</v>
      </c>
    </row>
    <row r="6" spans="1:12" ht="24" x14ac:dyDescent="0.2">
      <c r="A6" s="356">
        <v>1</v>
      </c>
      <c r="B6" s="323" t="s">
        <v>304</v>
      </c>
      <c r="C6" s="315">
        <f>PAYMENTS!E171</f>
        <v>0</v>
      </c>
      <c r="D6" s="315">
        <f>PAYMENTS!F171</f>
        <v>0</v>
      </c>
      <c r="E6" s="315">
        <f>PAYMENTS!G171</f>
        <v>0</v>
      </c>
      <c r="F6" s="315">
        <f>PAYMENTS!H171</f>
        <v>0</v>
      </c>
      <c r="G6" s="315">
        <f>PAYMENTS!I171</f>
        <v>0</v>
      </c>
      <c r="H6" s="60">
        <f>SUM(C6:G6)</f>
        <v>0</v>
      </c>
      <c r="I6" s="39">
        <f>RECEIPTS!H7</f>
        <v>0</v>
      </c>
    </row>
    <row r="7" spans="1:12" ht="20.25" customHeight="1" x14ac:dyDescent="0.2">
      <c r="A7" s="294">
        <v>2</v>
      </c>
      <c r="B7" s="323" t="s">
        <v>11</v>
      </c>
      <c r="C7" s="315">
        <f>PAYMENTS!E174</f>
        <v>0</v>
      </c>
      <c r="D7" s="315">
        <f>PAYMENTS!F174</f>
        <v>5000</v>
      </c>
      <c r="E7" s="315">
        <f>PAYMENTS!G174</f>
        <v>0</v>
      </c>
      <c r="F7" s="315">
        <f>PAYMENTS!H174</f>
        <v>0</v>
      </c>
      <c r="G7" s="315">
        <f>PAYMENTS!I174</f>
        <v>0</v>
      </c>
      <c r="H7" s="60">
        <f>SUM(C7:G7)</f>
        <v>5000</v>
      </c>
      <c r="I7" s="39">
        <f>RECEIPTS!H10</f>
        <v>5000</v>
      </c>
    </row>
    <row r="8" spans="1:12" ht="25.5" customHeight="1" x14ac:dyDescent="0.2">
      <c r="A8" s="356">
        <v>3</v>
      </c>
      <c r="B8" s="323" t="s">
        <v>204</v>
      </c>
      <c r="C8" s="357"/>
      <c r="D8" s="357"/>
      <c r="E8" s="357"/>
      <c r="F8" s="357"/>
      <c r="G8" s="357"/>
      <c r="H8" s="60"/>
      <c r="I8" s="39"/>
    </row>
    <row r="9" spans="1:12" ht="21.75" customHeight="1" x14ac:dyDescent="0.2">
      <c r="A9" s="294" t="s">
        <v>274</v>
      </c>
      <c r="B9" s="293" t="s">
        <v>205</v>
      </c>
      <c r="C9" s="315"/>
      <c r="D9" s="315"/>
      <c r="E9" s="315"/>
      <c r="F9" s="315"/>
      <c r="G9" s="315"/>
      <c r="H9" s="60"/>
      <c r="I9" s="39"/>
    </row>
    <row r="10" spans="1:12" ht="21.75" customHeight="1" x14ac:dyDescent="0.2">
      <c r="A10" s="294" t="s">
        <v>211</v>
      </c>
      <c r="B10" s="293" t="s">
        <v>133</v>
      </c>
      <c r="C10" s="315">
        <f>PAYMENTS!E173</f>
        <v>0</v>
      </c>
      <c r="D10" s="315">
        <f>PAYMENTS!F173</f>
        <v>0</v>
      </c>
      <c r="E10" s="315">
        <f>PAYMENTS!G173</f>
        <v>0</v>
      </c>
      <c r="F10" s="315">
        <f>PAYMENTS!H173</f>
        <v>0</v>
      </c>
      <c r="G10" s="315">
        <f>PAYMENTS!I173</f>
        <v>0</v>
      </c>
      <c r="H10" s="60">
        <f>SUM(C10:G10)</f>
        <v>0</v>
      </c>
      <c r="I10" s="39">
        <f>RECEIPTS!H9</f>
        <v>0</v>
      </c>
    </row>
    <row r="11" spans="1:12" ht="21.75" customHeight="1" x14ac:dyDescent="0.2">
      <c r="A11" s="294" t="s">
        <v>212</v>
      </c>
      <c r="B11" s="293" t="s">
        <v>134</v>
      </c>
      <c r="C11" s="315">
        <f>PAYMENTS!E172</f>
        <v>37802</v>
      </c>
      <c r="D11" s="315">
        <f>PAYMENTS!F172</f>
        <v>1505633</v>
      </c>
      <c r="E11" s="315">
        <f>PAYMENTS!G172</f>
        <v>0</v>
      </c>
      <c r="F11" s="315">
        <f>PAYMENTS!H172</f>
        <v>0</v>
      </c>
      <c r="G11" s="315">
        <f>PAYMENTS!I172</f>
        <v>0</v>
      </c>
      <c r="H11" s="60">
        <f>SUM(C11:G11)</f>
        <v>1543435</v>
      </c>
      <c r="I11" s="39">
        <f>RECEIPTS!H8</f>
        <v>2929811</v>
      </c>
    </row>
    <row r="12" spans="1:12" ht="21.75" customHeight="1" x14ac:dyDescent="0.2">
      <c r="A12" s="294" t="s">
        <v>275</v>
      </c>
      <c r="B12" s="293" t="s">
        <v>206</v>
      </c>
      <c r="C12" s="315"/>
      <c r="D12" s="315"/>
      <c r="E12" s="315"/>
      <c r="F12" s="315"/>
      <c r="G12" s="315"/>
      <c r="H12" s="60"/>
      <c r="I12" s="39"/>
    </row>
    <row r="13" spans="1:12" ht="21.75" customHeight="1" x14ac:dyDescent="0.2">
      <c r="A13" s="294" t="s">
        <v>211</v>
      </c>
      <c r="B13" s="293" t="s">
        <v>133</v>
      </c>
      <c r="C13" s="315"/>
      <c r="D13" s="315"/>
      <c r="E13" s="315"/>
      <c r="F13" s="315"/>
      <c r="G13" s="315"/>
      <c r="H13" s="60"/>
      <c r="I13" s="39"/>
    </row>
    <row r="14" spans="1:12" ht="21.75" customHeight="1" x14ac:dyDescent="0.2">
      <c r="A14" s="289" t="s">
        <v>212</v>
      </c>
      <c r="B14" s="293" t="s">
        <v>134</v>
      </c>
      <c r="C14" s="315"/>
      <c r="D14" s="315"/>
      <c r="E14" s="315"/>
      <c r="F14" s="315"/>
      <c r="G14" s="315"/>
      <c r="H14" s="60"/>
      <c r="I14" s="39"/>
    </row>
    <row r="15" spans="1:12" ht="20.25" customHeight="1" x14ac:dyDescent="0.2">
      <c r="A15" s="289"/>
      <c r="B15" s="291" t="s">
        <v>106</v>
      </c>
      <c r="C15" s="60">
        <f t="shared" ref="C15:H15" si="0">SUM(C6:C14)</f>
        <v>37802</v>
      </c>
      <c r="D15" s="60">
        <f t="shared" si="0"/>
        <v>1510633</v>
      </c>
      <c r="E15" s="60">
        <f t="shared" si="0"/>
        <v>0</v>
      </c>
      <c r="F15" s="60">
        <f t="shared" si="0"/>
        <v>0</v>
      </c>
      <c r="G15" s="60">
        <f t="shared" si="0"/>
        <v>0</v>
      </c>
      <c r="H15" s="60">
        <f t="shared" si="0"/>
        <v>1548435</v>
      </c>
      <c r="I15" s="60">
        <f>SUM(I6:I14)</f>
        <v>2934811</v>
      </c>
      <c r="J15" s="5" t="b">
        <f>SUM(C15:G15)=SUM(H6:H14)</f>
        <v>1</v>
      </c>
      <c r="L15" s="23"/>
    </row>
    <row r="16" spans="1:12" s="26" customFormat="1" ht="41.25" customHeight="1" x14ac:dyDescent="0.25">
      <c r="A16" s="748" t="s">
        <v>840</v>
      </c>
      <c r="B16" s="749"/>
      <c r="C16" s="749"/>
      <c r="D16" s="749"/>
      <c r="E16" s="749"/>
      <c r="F16" s="749"/>
      <c r="G16" s="749"/>
      <c r="H16" s="749"/>
      <c r="I16" s="749"/>
    </row>
  </sheetData>
  <sheetProtection algorithmName="SHA-512" hashValue="O8eYNziaysob1NzsgmGwxtRDFEu2hWDG66Ziz/JvnSWvzEDcm9qPaOMPQ7yV/yixWqtKTbJ3v9j1Nzo3LOcL7g==" saltValue="ykspbkaVpmUPOS9s8R5bJg==" spinCount="100000" sheet="1" formatColumns="0" formatRows="0"/>
  <mergeCells count="10">
    <mergeCell ref="H3:H4"/>
    <mergeCell ref="I3:I4"/>
    <mergeCell ref="B3:B5"/>
    <mergeCell ref="A16:I16"/>
    <mergeCell ref="A1:I1"/>
    <mergeCell ref="A2:I2"/>
    <mergeCell ref="A3:A5"/>
    <mergeCell ref="E3:E4"/>
    <mergeCell ref="F3:F4"/>
    <mergeCell ref="G3:G4"/>
  </mergeCells>
  <printOptions horizontalCentered="1"/>
  <pageMargins left="0.70866141732283472" right="0.23622047244094491" top="0.35433070866141736" bottom="0.47244094488188981" header="0.23622047244094491" footer="0.31496062992125984"/>
  <pageSetup paperSize="9" firstPageNumber="6" orientation="landscape" blackAndWhite="1" useFirstPageNumber="1"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40"/>
  <sheetViews>
    <sheetView view="pageBreakPreview" topLeftCell="A25" zoomScaleSheetLayoutView="100" workbookViewId="0">
      <selection activeCell="C20" sqref="C20"/>
    </sheetView>
  </sheetViews>
  <sheetFormatPr defaultColWidth="20.140625" defaultRowHeight="12.75" x14ac:dyDescent="0.25"/>
  <cols>
    <col min="1" max="1" width="4.7109375" style="85" customWidth="1"/>
    <col min="2" max="2" width="60.140625" style="81" customWidth="1"/>
    <col min="3" max="3" width="20.140625" style="81" customWidth="1"/>
    <col min="4" max="4" width="23.42578125" style="81" customWidth="1"/>
    <col min="5" max="5" width="20.140625" style="85" customWidth="1"/>
    <col min="6" max="6" width="20.140625" style="81" customWidth="1"/>
    <col min="7" max="7" width="9.140625" style="81" customWidth="1"/>
    <col min="8" max="8" width="16.140625" style="81" customWidth="1"/>
    <col min="9" max="9" width="15.140625" style="81" customWidth="1"/>
    <col min="10" max="251" width="9.140625" style="81" customWidth="1"/>
    <col min="252" max="252" width="4.7109375" style="81" customWidth="1"/>
    <col min="253" max="253" width="60.140625" style="81" customWidth="1"/>
    <col min="254" max="254" width="20.140625" style="81" customWidth="1"/>
    <col min="255" max="255" width="23.42578125" style="81" customWidth="1"/>
    <col min="256" max="16384" width="20.140625" style="81"/>
  </cols>
  <sheetData>
    <row r="1" spans="1:9" ht="18.75" customHeight="1" x14ac:dyDescent="0.25">
      <c r="A1" s="946" t="str">
        <f>COVER!A1</f>
        <v>Kendriya Vidyalaya  GANGTOK</v>
      </c>
      <c r="B1" s="946"/>
      <c r="C1" s="946"/>
      <c r="D1" s="946"/>
      <c r="E1" s="946"/>
      <c r="F1" s="946"/>
    </row>
    <row r="2" spans="1:9" s="79" customFormat="1" ht="10.5" customHeight="1" x14ac:dyDescent="0.25">
      <c r="A2" s="82"/>
      <c r="B2" s="82"/>
      <c r="C2" s="82"/>
      <c r="D2" s="82"/>
      <c r="E2" s="82"/>
      <c r="F2" s="82"/>
    </row>
    <row r="3" spans="1:9" s="79" customFormat="1" ht="21" customHeight="1" x14ac:dyDescent="0.25">
      <c r="A3" s="885" t="s">
        <v>534</v>
      </c>
      <c r="B3" s="892"/>
      <c r="C3" s="892"/>
      <c r="D3" s="892"/>
      <c r="E3" s="892"/>
      <c r="F3" s="892"/>
    </row>
    <row r="4" spans="1:9" s="79" customFormat="1" ht="12.75" customHeight="1" x14ac:dyDescent="0.25">
      <c r="A4" s="82"/>
      <c r="B4" s="82"/>
      <c r="C4" s="82"/>
      <c r="D4" s="82"/>
      <c r="E4" s="82"/>
      <c r="F4" s="82"/>
    </row>
    <row r="5" spans="1:9" s="79" customFormat="1" ht="21.75" customHeight="1" x14ac:dyDescent="0.25">
      <c r="A5" s="947" t="s">
        <v>535</v>
      </c>
      <c r="B5" s="947"/>
      <c r="C5" s="947"/>
      <c r="D5" s="947"/>
      <c r="E5" s="947"/>
      <c r="F5" s="947"/>
    </row>
    <row r="6" spans="1:9" s="79" customFormat="1" ht="21.75" customHeight="1" thickBot="1" x14ac:dyDescent="0.3">
      <c r="A6" s="80"/>
      <c r="B6" s="82"/>
      <c r="C6" s="82"/>
      <c r="D6" s="82"/>
      <c r="E6" s="82"/>
      <c r="F6" s="82"/>
    </row>
    <row r="7" spans="1:9" ht="36.75" thickBot="1" x14ac:dyDescent="0.3">
      <c r="A7" s="948" t="s">
        <v>152</v>
      </c>
      <c r="B7" s="950" t="s">
        <v>202</v>
      </c>
      <c r="C7" s="358" t="s">
        <v>169</v>
      </c>
      <c r="D7" s="358" t="s">
        <v>533</v>
      </c>
      <c r="E7" s="358" t="s">
        <v>524</v>
      </c>
      <c r="F7" s="358" t="s">
        <v>525</v>
      </c>
    </row>
    <row r="8" spans="1:9" ht="12.75" customHeight="1" thickBot="1" x14ac:dyDescent="0.3">
      <c r="A8" s="949"/>
      <c r="B8" s="951"/>
      <c r="C8" s="359">
        <v>1</v>
      </c>
      <c r="D8" s="359">
        <v>2</v>
      </c>
      <c r="E8" s="359">
        <v>3</v>
      </c>
      <c r="F8" s="359">
        <v>4</v>
      </c>
    </row>
    <row r="9" spans="1:9" s="5" customFormat="1" ht="20.100000000000001" customHeight="1" x14ac:dyDescent="0.2">
      <c r="A9" s="360" t="s">
        <v>3</v>
      </c>
      <c r="B9" s="354" t="s">
        <v>373</v>
      </c>
      <c r="C9" s="361"/>
      <c r="D9" s="362"/>
      <c r="E9" s="422"/>
      <c r="F9" s="361"/>
    </row>
    <row r="10" spans="1:9" s="5" customFormat="1" ht="20.100000000000001" customHeight="1" x14ac:dyDescent="0.2">
      <c r="A10" s="363">
        <v>1</v>
      </c>
      <c r="B10" s="364" t="s">
        <v>148</v>
      </c>
      <c r="C10" s="365"/>
      <c r="D10" s="366">
        <f>PAYMENTS!E120-RECEIPTS!C57</f>
        <v>0</v>
      </c>
      <c r="E10" s="451"/>
      <c r="F10" s="366">
        <f>C10+D10+E10</f>
        <v>0</v>
      </c>
      <c r="H10" s="161" t="s">
        <v>553</v>
      </c>
      <c r="I10" s="161" t="s">
        <v>573</v>
      </c>
    </row>
    <row r="11" spans="1:9" s="5" customFormat="1" ht="20.100000000000001" customHeight="1" x14ac:dyDescent="0.2">
      <c r="A11" s="363">
        <v>2</v>
      </c>
      <c r="B11" s="364" t="s">
        <v>48</v>
      </c>
      <c r="C11" s="365"/>
      <c r="D11" s="366">
        <f>PAYMENTS!E121-RECEIPTS!C58</f>
        <v>0</v>
      </c>
      <c r="E11" s="451"/>
      <c r="F11" s="366">
        <f t="shared" ref="F11:F38" si="0">C11+D11+E11</f>
        <v>0</v>
      </c>
      <c r="H11" s="161" t="s">
        <v>552</v>
      </c>
      <c r="I11" s="161" t="s">
        <v>574</v>
      </c>
    </row>
    <row r="12" spans="1:9" s="5" customFormat="1" ht="20.100000000000001" customHeight="1" x14ac:dyDescent="0.2">
      <c r="A12" s="363">
        <v>3</v>
      </c>
      <c r="B12" s="364" t="s">
        <v>162</v>
      </c>
      <c r="C12" s="365"/>
      <c r="D12" s="366">
        <f>PAYMENTS!E122-RECEIPTS!C59</f>
        <v>0</v>
      </c>
      <c r="E12" s="451"/>
      <c r="F12" s="366">
        <f t="shared" si="0"/>
        <v>0</v>
      </c>
      <c r="H12" s="161" t="s">
        <v>554</v>
      </c>
      <c r="I12" s="161" t="s">
        <v>575</v>
      </c>
    </row>
    <row r="13" spans="1:9" s="5" customFormat="1" ht="20.100000000000001" customHeight="1" x14ac:dyDescent="0.2">
      <c r="A13" s="363">
        <v>4</v>
      </c>
      <c r="B13" s="364" t="s">
        <v>719</v>
      </c>
      <c r="C13" s="365">
        <v>6000</v>
      </c>
      <c r="D13" s="366">
        <f>PAYMENTS!E123-RECEIPTS!C60</f>
        <v>-6000</v>
      </c>
      <c r="E13" s="451"/>
      <c r="F13" s="366">
        <f t="shared" si="0"/>
        <v>0</v>
      </c>
      <c r="H13" s="161" t="s">
        <v>555</v>
      </c>
      <c r="I13" s="161" t="s">
        <v>576</v>
      </c>
    </row>
    <row r="14" spans="1:9" s="5" customFormat="1" ht="20.100000000000001" customHeight="1" x14ac:dyDescent="0.2">
      <c r="A14" s="289">
        <v>5</v>
      </c>
      <c r="B14" s="292" t="s">
        <v>210</v>
      </c>
      <c r="C14" s="365">
        <v>9000</v>
      </c>
      <c r="D14" s="366">
        <f>PAYMENTS!E124-RECEIPTS!C61</f>
        <v>-9000</v>
      </c>
      <c r="E14" s="451"/>
      <c r="F14" s="366">
        <f t="shared" si="0"/>
        <v>0</v>
      </c>
      <c r="H14" s="161" t="s">
        <v>556</v>
      </c>
      <c r="I14" s="161" t="s">
        <v>577</v>
      </c>
    </row>
    <row r="15" spans="1:9" s="5" customFormat="1" ht="20.100000000000001" customHeight="1" x14ac:dyDescent="0.2">
      <c r="A15" s="60" t="s">
        <v>12</v>
      </c>
      <c r="B15" s="367" t="s">
        <v>374</v>
      </c>
      <c r="C15" s="361"/>
      <c r="D15" s="362"/>
      <c r="E15" s="422"/>
      <c r="F15" s="361"/>
      <c r="H15" s="161" t="s">
        <v>572</v>
      </c>
      <c r="I15" s="161" t="s">
        <v>578</v>
      </c>
    </row>
    <row r="16" spans="1:9" s="5" customFormat="1" ht="20.100000000000001" customHeight="1" x14ac:dyDescent="0.2">
      <c r="A16" s="289">
        <v>1</v>
      </c>
      <c r="B16" s="292" t="s">
        <v>29</v>
      </c>
      <c r="C16" s="365"/>
      <c r="D16" s="366">
        <f>PAYMENTS!E127-RECEIPTS!C64</f>
        <v>0</v>
      </c>
      <c r="E16" s="451"/>
      <c r="F16" s="366">
        <f t="shared" si="0"/>
        <v>0</v>
      </c>
      <c r="H16" s="161" t="s">
        <v>557</v>
      </c>
      <c r="I16" s="161" t="s">
        <v>579</v>
      </c>
    </row>
    <row r="17" spans="1:9" s="5" customFormat="1" ht="20.100000000000001" customHeight="1" x14ac:dyDescent="0.2">
      <c r="A17" s="289">
        <v>2</v>
      </c>
      <c r="B17" s="292" t="s">
        <v>174</v>
      </c>
      <c r="C17" s="365"/>
      <c r="D17" s="366">
        <f>PAYMENTS!E128-RECEIPTS!C65</f>
        <v>0</v>
      </c>
      <c r="E17" s="451"/>
      <c r="F17" s="366">
        <f t="shared" si="0"/>
        <v>0</v>
      </c>
      <c r="H17" s="161" t="s">
        <v>558</v>
      </c>
      <c r="I17" s="161" t="s">
        <v>580</v>
      </c>
    </row>
    <row r="18" spans="1:9" s="5" customFormat="1" ht="20.100000000000001" customHeight="1" x14ac:dyDescent="0.2">
      <c r="A18" s="289">
        <v>3</v>
      </c>
      <c r="B18" s="292" t="s">
        <v>210</v>
      </c>
      <c r="C18" s="365"/>
      <c r="D18" s="366">
        <f>PAYMENTS!E129-RECEIPTS!C66</f>
        <v>0</v>
      </c>
      <c r="E18" s="451"/>
      <c r="F18" s="366">
        <f t="shared" si="0"/>
        <v>0</v>
      </c>
      <c r="H18" s="161" t="s">
        <v>559</v>
      </c>
      <c r="I18" s="161" t="s">
        <v>581</v>
      </c>
    </row>
    <row r="19" spans="1:9" s="5" customFormat="1" ht="20.100000000000001" customHeight="1" x14ac:dyDescent="0.2">
      <c r="A19" s="60" t="s">
        <v>16</v>
      </c>
      <c r="B19" s="367" t="s">
        <v>418</v>
      </c>
      <c r="C19" s="361"/>
      <c r="D19" s="362"/>
      <c r="E19" s="422"/>
      <c r="F19" s="361"/>
      <c r="H19" s="161" t="s">
        <v>560</v>
      </c>
      <c r="I19" s="161" t="s">
        <v>582</v>
      </c>
    </row>
    <row r="20" spans="1:9" s="5" customFormat="1" ht="20.100000000000001" customHeight="1" x14ac:dyDescent="0.2">
      <c r="A20" s="289">
        <v>1</v>
      </c>
      <c r="B20" s="292" t="s">
        <v>411</v>
      </c>
      <c r="C20" s="365">
        <v>1822751</v>
      </c>
      <c r="D20" s="366">
        <f>PAYMENTS!E132-RECEIPTS!C69</f>
        <v>0</v>
      </c>
      <c r="E20" s="451"/>
      <c r="F20" s="366">
        <f t="shared" si="0"/>
        <v>1822751</v>
      </c>
      <c r="H20" s="161" t="s">
        <v>561</v>
      </c>
      <c r="I20" s="161" t="s">
        <v>583</v>
      </c>
    </row>
    <row r="21" spans="1:9" s="5" customFormat="1" ht="20.100000000000001" customHeight="1" x14ac:dyDescent="0.2">
      <c r="A21" s="289">
        <v>2</v>
      </c>
      <c r="B21" s="292" t="s">
        <v>482</v>
      </c>
      <c r="C21" s="365"/>
      <c r="D21" s="366">
        <f>PAYMENTS!E133-RECEIPTS!C70</f>
        <v>0</v>
      </c>
      <c r="E21" s="451"/>
      <c r="F21" s="366">
        <f t="shared" si="0"/>
        <v>0</v>
      </c>
      <c r="H21" s="161" t="s">
        <v>562</v>
      </c>
      <c r="I21" s="161" t="s">
        <v>584</v>
      </c>
    </row>
    <row r="22" spans="1:9" s="5" customFormat="1" ht="20.100000000000001" customHeight="1" x14ac:dyDescent="0.2">
      <c r="A22" s="289">
        <v>3</v>
      </c>
      <c r="B22" s="292" t="s">
        <v>483</v>
      </c>
      <c r="C22" s="365"/>
      <c r="D22" s="366">
        <f>PAYMENTS!E134-RECEIPTS!C71</f>
        <v>0</v>
      </c>
      <c r="E22" s="451"/>
      <c r="F22" s="366">
        <f t="shared" si="0"/>
        <v>0</v>
      </c>
      <c r="H22" s="161" t="s">
        <v>563</v>
      </c>
      <c r="I22" s="161" t="s">
        <v>586</v>
      </c>
    </row>
    <row r="23" spans="1:9" s="5" customFormat="1" ht="20.100000000000001" customHeight="1" x14ac:dyDescent="0.2">
      <c r="A23" s="289">
        <v>4</v>
      </c>
      <c r="B23" s="290" t="s">
        <v>450</v>
      </c>
      <c r="C23" s="365"/>
      <c r="D23" s="366">
        <f>PAYMENTS!E135-RECEIPTS!C72</f>
        <v>0</v>
      </c>
      <c r="E23" s="451"/>
      <c r="F23" s="366">
        <f t="shared" si="0"/>
        <v>0</v>
      </c>
      <c r="H23" s="161" t="s">
        <v>564</v>
      </c>
      <c r="I23" s="161" t="s">
        <v>587</v>
      </c>
    </row>
    <row r="24" spans="1:9" s="5" customFormat="1" ht="20.100000000000001" customHeight="1" x14ac:dyDescent="0.2">
      <c r="A24" s="289">
        <v>5</v>
      </c>
      <c r="B24" s="292" t="s">
        <v>443</v>
      </c>
      <c r="C24" s="365"/>
      <c r="D24" s="366">
        <f>PAYMENTS!E136-RECEIPTS!C73</f>
        <v>0</v>
      </c>
      <c r="E24" s="451"/>
      <c r="F24" s="366">
        <f t="shared" si="0"/>
        <v>0</v>
      </c>
      <c r="H24" s="161" t="s">
        <v>566</v>
      </c>
      <c r="I24" s="161" t="s">
        <v>588</v>
      </c>
    </row>
    <row r="25" spans="1:9" s="5" customFormat="1" ht="20.100000000000001" customHeight="1" x14ac:dyDescent="0.2">
      <c r="A25" s="289">
        <v>6</v>
      </c>
      <c r="B25" s="292" t="s">
        <v>474</v>
      </c>
      <c r="C25" s="365"/>
      <c r="D25" s="366">
        <f>PAYMENTS!E137-RECEIPTS!C74</f>
        <v>0</v>
      </c>
      <c r="E25" s="451"/>
      <c r="F25" s="366">
        <f t="shared" si="0"/>
        <v>0</v>
      </c>
      <c r="H25" s="161" t="s">
        <v>567</v>
      </c>
      <c r="I25" s="161" t="s">
        <v>589</v>
      </c>
    </row>
    <row r="26" spans="1:9" s="5" customFormat="1" ht="20.100000000000001" customHeight="1" x14ac:dyDescent="0.2">
      <c r="A26" s="289">
        <v>7</v>
      </c>
      <c r="B26" s="293" t="s">
        <v>210</v>
      </c>
      <c r="C26" s="365"/>
      <c r="D26" s="366">
        <f>PAYMENTS!E138-RECEIPTS!C75</f>
        <v>0</v>
      </c>
      <c r="E26" s="451"/>
      <c r="F26" s="366">
        <f t="shared" si="0"/>
        <v>0</v>
      </c>
      <c r="H26" s="161" t="s">
        <v>568</v>
      </c>
      <c r="I26" s="161" t="s">
        <v>590</v>
      </c>
    </row>
    <row r="27" spans="1:9" s="5" customFormat="1" ht="20.100000000000001" customHeight="1" x14ac:dyDescent="0.2">
      <c r="A27" s="60" t="s">
        <v>17</v>
      </c>
      <c r="B27" s="367" t="s">
        <v>176</v>
      </c>
      <c r="C27" s="361"/>
      <c r="D27" s="362"/>
      <c r="E27" s="422"/>
      <c r="F27" s="361"/>
      <c r="H27" s="161" t="s">
        <v>570</v>
      </c>
      <c r="I27" s="161" t="s">
        <v>591</v>
      </c>
    </row>
    <row r="28" spans="1:9" s="5" customFormat="1" ht="20.100000000000001" customHeight="1" x14ac:dyDescent="0.2">
      <c r="A28" s="289">
        <v>1</v>
      </c>
      <c r="B28" s="368" t="s">
        <v>34</v>
      </c>
      <c r="C28" s="365"/>
      <c r="D28" s="366">
        <f>PAYMENTS!E141-RECEIPTS!C78</f>
        <v>0</v>
      </c>
      <c r="E28" s="451"/>
      <c r="F28" s="366">
        <f t="shared" si="0"/>
        <v>0</v>
      </c>
      <c r="H28" s="161" t="s">
        <v>569</v>
      </c>
      <c r="I28" s="161" t="s">
        <v>592</v>
      </c>
    </row>
    <row r="29" spans="1:9" s="5" customFormat="1" ht="20.100000000000001" customHeight="1" x14ac:dyDescent="0.2">
      <c r="A29" s="289">
        <v>2</v>
      </c>
      <c r="B29" s="368" t="s">
        <v>210</v>
      </c>
      <c r="C29" s="365"/>
      <c r="D29" s="366">
        <f>PAYMENTS!E142-RECEIPTS!C79</f>
        <v>0</v>
      </c>
      <c r="E29" s="451"/>
      <c r="F29" s="366">
        <f t="shared" si="0"/>
        <v>0</v>
      </c>
      <c r="H29" s="161" t="s">
        <v>571</v>
      </c>
      <c r="I29" s="161" t="s">
        <v>593</v>
      </c>
    </row>
    <row r="30" spans="1:9" s="5" customFormat="1" ht="20.100000000000001" customHeight="1" x14ac:dyDescent="0.2">
      <c r="A30" s="60" t="s">
        <v>21</v>
      </c>
      <c r="B30" s="367" t="s">
        <v>207</v>
      </c>
      <c r="C30" s="361"/>
      <c r="D30" s="362"/>
      <c r="E30" s="422"/>
      <c r="F30" s="361"/>
      <c r="H30" s="109"/>
      <c r="I30" s="161" t="s">
        <v>594</v>
      </c>
    </row>
    <row r="31" spans="1:9" s="5" customFormat="1" ht="20.100000000000001" customHeight="1" x14ac:dyDescent="0.2">
      <c r="A31" s="289">
        <v>1</v>
      </c>
      <c r="B31" s="293" t="s">
        <v>320</v>
      </c>
      <c r="C31" s="366">
        <f>'P-SF-Pro'!F46+'P-SF-Pro'!F82+'P-SF-Pro'!F99+'P-SF-Pro'!F108</f>
        <v>0</v>
      </c>
      <c r="D31" s="366"/>
      <c r="E31" s="451">
        <f>('P-SF-Pro'!G46+'P-SF-Pro'!G82+'P-SF-Pro'!G99+'P-SF-Pro'!G108)-('P-SF-Pro'!F46+'P-SF-Pro'!F82+'P-SF-Pro'!F99+'P-SF-Pro'!F108)</f>
        <v>0</v>
      </c>
      <c r="F31" s="366">
        <f t="shared" si="0"/>
        <v>0</v>
      </c>
      <c r="H31" s="109"/>
      <c r="I31" s="161" t="s">
        <v>595</v>
      </c>
    </row>
    <row r="32" spans="1:9" s="5" customFormat="1" ht="20.100000000000001" customHeight="1" x14ac:dyDescent="0.2">
      <c r="A32" s="60" t="s">
        <v>22</v>
      </c>
      <c r="B32" s="367" t="s">
        <v>208</v>
      </c>
      <c r="C32" s="361"/>
      <c r="D32" s="362"/>
      <c r="E32" s="422"/>
      <c r="F32" s="361"/>
      <c r="I32" s="161" t="s">
        <v>596</v>
      </c>
    </row>
    <row r="33" spans="1:9" s="5" customFormat="1" ht="20.100000000000001" customHeight="1" x14ac:dyDescent="0.2">
      <c r="A33" s="289">
        <v>1</v>
      </c>
      <c r="B33" s="293" t="s">
        <v>167</v>
      </c>
      <c r="C33" s="366">
        <f>'R-SF-Pro'!D29</f>
        <v>0</v>
      </c>
      <c r="D33" s="366"/>
      <c r="E33" s="451">
        <f>'R-SF-Pro'!E29-'R-SF-Pro'!D29</f>
        <v>0</v>
      </c>
      <c r="F33" s="366">
        <f t="shared" si="0"/>
        <v>0</v>
      </c>
      <c r="I33" s="161" t="s">
        <v>597</v>
      </c>
    </row>
    <row r="34" spans="1:9" s="5" customFormat="1" ht="20.100000000000001" customHeight="1" x14ac:dyDescent="0.2">
      <c r="A34" s="289">
        <v>2</v>
      </c>
      <c r="B34" s="293" t="s">
        <v>26</v>
      </c>
      <c r="C34" s="366">
        <f>'R-SF-Pro'!D30</f>
        <v>0</v>
      </c>
      <c r="D34" s="366"/>
      <c r="E34" s="451">
        <f>'R-SF-Pro'!E30-'R-SF-Pro'!D30</f>
        <v>0</v>
      </c>
      <c r="F34" s="366">
        <f t="shared" si="0"/>
        <v>0</v>
      </c>
    </row>
    <row r="35" spans="1:9" s="5" customFormat="1" ht="20.100000000000001" customHeight="1" x14ac:dyDescent="0.2">
      <c r="A35" s="289">
        <v>3</v>
      </c>
      <c r="B35" s="293" t="s">
        <v>168</v>
      </c>
      <c r="C35" s="366">
        <f>'R-SF-Pro'!D31</f>
        <v>0</v>
      </c>
      <c r="D35" s="366"/>
      <c r="E35" s="451">
        <f>'R-SF-Pro'!E31-'R-SF-Pro'!D31</f>
        <v>0</v>
      </c>
      <c r="F35" s="366">
        <f t="shared" si="0"/>
        <v>0</v>
      </c>
    </row>
    <row r="36" spans="1:9" s="5" customFormat="1" ht="20.100000000000001" customHeight="1" x14ac:dyDescent="0.2">
      <c r="A36" s="60" t="s">
        <v>25</v>
      </c>
      <c r="B36" s="367" t="s">
        <v>410</v>
      </c>
      <c r="C36" s="361"/>
      <c r="D36" s="362"/>
      <c r="E36" s="422"/>
      <c r="F36" s="366"/>
    </row>
    <row r="37" spans="1:9" s="5" customFormat="1" ht="20.100000000000001" customHeight="1" x14ac:dyDescent="0.2">
      <c r="A37" s="289">
        <v>1</v>
      </c>
      <c r="B37" s="293" t="s">
        <v>209</v>
      </c>
      <c r="C37" s="366">
        <f>'R-SF-Pro'!D16</f>
        <v>0</v>
      </c>
      <c r="D37" s="366"/>
      <c r="E37" s="451">
        <f>'R-SF-Pro'!E16-'R-SF-Pro'!D16</f>
        <v>0</v>
      </c>
      <c r="F37" s="366">
        <f t="shared" si="0"/>
        <v>0</v>
      </c>
    </row>
    <row r="38" spans="1:9" s="5" customFormat="1" ht="20.100000000000001" customHeight="1" x14ac:dyDescent="0.2">
      <c r="A38" s="289">
        <v>2</v>
      </c>
      <c r="B38" s="293" t="s">
        <v>210</v>
      </c>
      <c r="C38" s="366">
        <f>'R-SF-Pro'!D23</f>
        <v>0</v>
      </c>
      <c r="D38" s="366"/>
      <c r="E38" s="451">
        <f>'R-SF-Pro'!E23+'R-SF-Pro'!E27-'R-SF-Pro'!D23-'R-SF-Pro'!D27</f>
        <v>0</v>
      </c>
      <c r="F38" s="366">
        <f t="shared" si="0"/>
        <v>0</v>
      </c>
    </row>
    <row r="39" spans="1:9" s="5" customFormat="1" ht="20.100000000000001" customHeight="1" x14ac:dyDescent="0.2">
      <c r="A39" s="289"/>
      <c r="B39" s="291" t="s">
        <v>106</v>
      </c>
      <c r="C39" s="343">
        <f>SUM(C10:C14)+SUM(C16:C18)+SUM(C20:C26)+SUM(C28:C29)+C31+SUM(C33:C35)+SUM(C37:C38)</f>
        <v>1837751</v>
      </c>
      <c r="D39" s="343">
        <f>SUM(D10:D14)+SUM(D16:D18)+SUM(D20:D26)+SUM(D28:D29)+D31+SUM(D33:D35)+SUM(D37:D38)</f>
        <v>-15000</v>
      </c>
      <c r="E39" s="343">
        <f>SUM(E10:E14)+SUM(E16:E18)+SUM(E20:E26)+SUM(E28:E29)+E31+SUM(E33:E35)+SUM(E37:E38)</f>
        <v>0</v>
      </c>
      <c r="F39" s="343">
        <f>SUM(F10:F14)+SUM(F16:F18)+SUM(F20:F26)+SUM(F28:F29)+F31+SUM(F33:F35)+SUM(F37:F38)</f>
        <v>1822751</v>
      </c>
    </row>
    <row r="40" spans="1:9" s="26" customFormat="1" ht="45" customHeight="1" x14ac:dyDescent="0.25">
      <c r="A40" s="882" t="s">
        <v>840</v>
      </c>
      <c r="B40" s="883"/>
      <c r="C40" s="883"/>
      <c r="D40" s="883"/>
      <c r="E40" s="883"/>
      <c r="F40" s="883"/>
    </row>
  </sheetData>
  <sheetProtection formatColumns="0" formatRows="0"/>
  <mergeCells count="6">
    <mergeCell ref="A40:F40"/>
    <mergeCell ref="A1:F1"/>
    <mergeCell ref="A3:F3"/>
    <mergeCell ref="A5:F5"/>
    <mergeCell ref="A7:A8"/>
    <mergeCell ref="B7:B8"/>
  </mergeCells>
  <hyperlinks>
    <hyperlink ref="H10" location="BS!Print_Area" display="Balance Sheet"/>
    <hyperlink ref="H11" location="RECEIPTS!Print_Titles" display="Receipt"/>
    <hyperlink ref="H12" location="PAYMENTS!Print_Titles" display="Payment"/>
    <hyperlink ref="H13" location="'ANNE-REC-SF-PROV '!Print_Area" display="SF-Rec-Prov-Annex"/>
    <hyperlink ref="H14" location="'ANNE-REC-VVN-PROV'!Print_Area" display="VVN-Rec-Prov-Annex"/>
    <hyperlink ref="H15" location="'ANNE-PAYM-PROJCTSF-PROV'!Print_Area" display="Project-Rec-Prov-Annex"/>
    <hyperlink ref="H16" location="'ANNE-PAYM-SF-PROV'!Print_Area" display="SF-Paym-Prov-Annex"/>
    <hyperlink ref="H17" location="'ANNE-PAYM-VVN-PROV'!Print_Area" display="VVN-Paym-Prov-Annex"/>
    <hyperlink ref="H18" location="'ANNE-PAYM-PLAN-PROV'!Print_Area" display="Plan-Paym-Prov-Annex"/>
    <hyperlink ref="H19" location="'I&amp;E'!Print_Area" display="Income &amp; Expenditure"/>
    <hyperlink ref="H20" location="'S-1'!Print_Area" display="Schedule-1"/>
    <hyperlink ref="H21" location="'S-2'!Print_Area" display="Schedule-2"/>
    <hyperlink ref="H22" location="'S-3'!Print_Area" display="Schedule-3"/>
    <hyperlink ref="H23" location="'S- 3 A'!A1" display="Schedule-3A"/>
    <hyperlink ref="H24" location="'S-3B'!A1" display="Schedule-3B"/>
    <hyperlink ref="H25" location="'ANN-S3-SF Civil'!Print_Area" display="S3-Annex-SF"/>
    <hyperlink ref="H26" location="'ANN-S3-VVN-ALL'!Print_Area" display="S3-Annex-VVN"/>
    <hyperlink ref="H27" location="'ANN-S3-PROJCT-SF'!Print_Area" display="S3-Annex-Project"/>
    <hyperlink ref="H28" location="'ANN-S3-PLAN'!Print_Area" display="S3-Annex-Plan"/>
    <hyperlink ref="H29" location="'ANN-S3-SP.PLAN'!Print_Area" display="S3-Annex-Specific Plan"/>
    <hyperlink ref="I10" location="'S-4'!Print_Area" display="Schedule-4 (All)"/>
    <hyperlink ref="I11" location="'S-4 A'!A1" display="Sch-4A (SF)"/>
    <hyperlink ref="I12" location="'s4-B'!A1" display="Sch-4B (Plan)"/>
    <hyperlink ref="I13" location="'s 4 c '!A1" display="Sch-4C (Specific Plan)"/>
    <hyperlink ref="I14" location="'s 4 D'!A1" display="Sch-4D (VVN)"/>
    <hyperlink ref="I15" location="'s 4 E'!A1" display="Sch-4E (Project)"/>
    <hyperlink ref="I16" location="'S- 7'!A1" display="Schedule-7"/>
    <hyperlink ref="I17" location="'S  8'!Print_Area" display="Schedule-8"/>
    <hyperlink ref="I18" location="'ANNE-S8-SF Civil'!A1" display="S8-Annex-SF"/>
    <hyperlink ref="I19" location="'ANNE-S8-VVN All'!A1" display="S8-Annex-VVN"/>
    <hyperlink ref="I20" location="'ANNE-S8-ProjectSF'!A1" display="S8-Annex-Project"/>
    <hyperlink ref="I21" location="'ANNE-S8-PLAN'!A1" display="S8-Annex-Plan"/>
    <hyperlink ref="I22" location="'SCH-9 &amp; 10 '!Print_Area" display="S-9"/>
    <hyperlink ref="I23" location="'SCH-9 &amp; 10 '!Print_Area" display="S-10"/>
    <hyperlink ref="I24" location="'SCH 12 &amp;13 &amp; 14'!Print_Area" display="S-12"/>
    <hyperlink ref="I25" location="'SCH 12 &amp;13 &amp; 14'!Print_Area" display="S-13"/>
    <hyperlink ref="I26" location="'SCH 12 &amp;13 &amp; 14'!Print_Area" display="S-14"/>
    <hyperlink ref="I27" location="'SC-15'!Print_Area" display="S-15"/>
    <hyperlink ref="I28" location="'SCH- 16 &amp; 17'!Print_Area" display="S-16"/>
    <hyperlink ref="I29" location="'SCH- 16 &amp; 17'!Print_Area" display="S-17"/>
    <hyperlink ref="I30" location="'sch - 18 &amp;19 &amp; 22'!Print_Area" display="S-18"/>
    <hyperlink ref="I31" location="'sch - 18 &amp;19 &amp; 22'!Print_Area" display="S-19"/>
    <hyperlink ref="I32" location="'S-4'!Print_Area" display="S-4"/>
    <hyperlink ref="I33" location="'sch - 18 &amp;19 &amp; 22'!Print_Area" display="S-22"/>
  </hyperlinks>
  <printOptions horizontalCentered="1"/>
  <pageMargins left="0.47244094488188981" right="0.23622047244094491" top="0.35433070866141736" bottom="0.38" header="0.23622047244094491" footer="0.24"/>
  <pageSetup paperSize="9" scale="68" firstPageNumber="32" orientation="landscape" blackAndWhite="1" useFirstPageNumber="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40"/>
  <sheetViews>
    <sheetView view="pageBreakPreview" topLeftCell="A28" zoomScaleSheetLayoutView="100" workbookViewId="0">
      <selection activeCell="F24" sqref="F24:F26"/>
    </sheetView>
  </sheetViews>
  <sheetFormatPr defaultColWidth="20.140625" defaultRowHeight="12.75" x14ac:dyDescent="0.25"/>
  <cols>
    <col min="1" max="1" width="4.7109375" style="85" customWidth="1"/>
    <col min="2" max="2" width="60.140625" style="81" customWidth="1"/>
    <col min="3" max="3" width="20.140625" style="81" customWidth="1"/>
    <col min="4" max="4" width="23.42578125" style="81" customWidth="1"/>
    <col min="5" max="5" width="20.140625" style="85" customWidth="1"/>
    <col min="6" max="6" width="20.140625" style="81" customWidth="1"/>
    <col min="7" max="7" width="9.140625" style="81" customWidth="1"/>
    <col min="8" max="8" width="17.42578125" style="81" customWidth="1"/>
    <col min="9" max="9" width="17.7109375" style="81" customWidth="1"/>
    <col min="10" max="251" width="9.140625" style="81" customWidth="1"/>
    <col min="252" max="252" width="4.7109375" style="81" customWidth="1"/>
    <col min="253" max="253" width="60.140625" style="81" customWidth="1"/>
    <col min="254" max="254" width="20.140625" style="81" customWidth="1"/>
    <col min="255" max="255" width="23.42578125" style="81" customWidth="1"/>
    <col min="256" max="16384" width="20.140625" style="81"/>
  </cols>
  <sheetData>
    <row r="1" spans="1:9" ht="18.75" customHeight="1" x14ac:dyDescent="0.25">
      <c r="A1" s="946" t="str">
        <f>COVER!A1</f>
        <v>Kendriya Vidyalaya  GANGTOK</v>
      </c>
      <c r="B1" s="946"/>
      <c r="C1" s="946"/>
      <c r="D1" s="946"/>
      <c r="E1" s="946"/>
      <c r="F1" s="946"/>
    </row>
    <row r="2" spans="1:9" s="79" customFormat="1" ht="15" customHeight="1" x14ac:dyDescent="0.25">
      <c r="A2" s="82"/>
      <c r="B2" s="82"/>
      <c r="C2" s="82"/>
      <c r="D2" s="82"/>
      <c r="E2" s="82"/>
      <c r="F2" s="82"/>
    </row>
    <row r="3" spans="1:9" s="79" customFormat="1" ht="19.5" customHeight="1" x14ac:dyDescent="0.25">
      <c r="A3" s="885" t="s">
        <v>538</v>
      </c>
      <c r="B3" s="892"/>
      <c r="C3" s="892"/>
      <c r="D3" s="892"/>
      <c r="E3" s="892"/>
      <c r="F3" s="892"/>
    </row>
    <row r="4" spans="1:9" s="79" customFormat="1" ht="12" customHeight="1" x14ac:dyDescent="0.25">
      <c r="A4" s="82"/>
      <c r="B4" s="82"/>
      <c r="C4" s="82"/>
      <c r="D4" s="82"/>
      <c r="E4" s="82"/>
      <c r="F4" s="82"/>
    </row>
    <row r="5" spans="1:9" s="79" customFormat="1" ht="21.75" customHeight="1" x14ac:dyDescent="0.25">
      <c r="A5" s="947" t="s">
        <v>672</v>
      </c>
      <c r="B5" s="947"/>
      <c r="C5" s="947"/>
      <c r="D5" s="947"/>
      <c r="E5" s="947"/>
      <c r="F5" s="947"/>
    </row>
    <row r="6" spans="1:9" s="79" customFormat="1" ht="21.75" customHeight="1" thickBot="1" x14ac:dyDescent="0.3">
      <c r="A6" s="80"/>
      <c r="B6" s="82"/>
      <c r="C6" s="82"/>
      <c r="D6" s="82"/>
      <c r="E6" s="82"/>
      <c r="F6" s="82"/>
    </row>
    <row r="7" spans="1:9" ht="43.5" customHeight="1" thickBot="1" x14ac:dyDescent="0.3">
      <c r="A7" s="948" t="s">
        <v>152</v>
      </c>
      <c r="B7" s="950" t="s">
        <v>202</v>
      </c>
      <c r="C7" s="358" t="s">
        <v>169</v>
      </c>
      <c r="D7" s="358" t="s">
        <v>533</v>
      </c>
      <c r="E7" s="358" t="s">
        <v>524</v>
      </c>
      <c r="F7" s="358" t="s">
        <v>525</v>
      </c>
    </row>
    <row r="8" spans="1:9" ht="12.75" customHeight="1" thickBot="1" x14ac:dyDescent="0.3">
      <c r="A8" s="949"/>
      <c r="B8" s="951"/>
      <c r="C8" s="359">
        <v>1</v>
      </c>
      <c r="D8" s="359">
        <v>2</v>
      </c>
      <c r="E8" s="359">
        <v>3</v>
      </c>
      <c r="F8" s="359">
        <v>4</v>
      </c>
    </row>
    <row r="9" spans="1:9" s="5" customFormat="1" ht="20.100000000000001" customHeight="1" x14ac:dyDescent="0.2">
      <c r="A9" s="360" t="s">
        <v>3</v>
      </c>
      <c r="B9" s="354" t="s">
        <v>373</v>
      </c>
      <c r="C9" s="361"/>
      <c r="D9" s="362"/>
      <c r="E9" s="422"/>
      <c r="F9" s="361"/>
    </row>
    <row r="10" spans="1:9" s="5" customFormat="1" ht="20.100000000000001" customHeight="1" x14ac:dyDescent="0.2">
      <c r="A10" s="363">
        <v>1</v>
      </c>
      <c r="B10" s="364" t="s">
        <v>148</v>
      </c>
      <c r="C10" s="365"/>
      <c r="D10" s="366">
        <f>PAYMENTS!F120-RECEIPTS!D57</f>
        <v>0</v>
      </c>
      <c r="E10" s="451"/>
      <c r="F10" s="366">
        <f>C10+D10+E10</f>
        <v>0</v>
      </c>
      <c r="H10" s="161" t="s">
        <v>553</v>
      </c>
      <c r="I10" s="161" t="s">
        <v>573</v>
      </c>
    </row>
    <row r="11" spans="1:9" s="5" customFormat="1" ht="20.100000000000001" customHeight="1" x14ac:dyDescent="0.2">
      <c r="A11" s="363">
        <v>2</v>
      </c>
      <c r="B11" s="364" t="s">
        <v>48</v>
      </c>
      <c r="C11" s="365"/>
      <c r="D11" s="366">
        <f>PAYMENTS!F121-RECEIPTS!D58</f>
        <v>0</v>
      </c>
      <c r="E11" s="451"/>
      <c r="F11" s="366">
        <f t="shared" ref="F11:F38" si="0">C11+D11+E11</f>
        <v>0</v>
      </c>
      <c r="H11" s="161" t="s">
        <v>552</v>
      </c>
      <c r="I11" s="161" t="s">
        <v>574</v>
      </c>
    </row>
    <row r="12" spans="1:9" s="5" customFormat="1" ht="20.100000000000001" customHeight="1" x14ac:dyDescent="0.2">
      <c r="A12" s="363">
        <v>3</v>
      </c>
      <c r="B12" s="364" t="s">
        <v>162</v>
      </c>
      <c r="C12" s="365"/>
      <c r="D12" s="366">
        <f>PAYMENTS!F122-RECEIPTS!D59</f>
        <v>0</v>
      </c>
      <c r="E12" s="451"/>
      <c r="F12" s="366">
        <f t="shared" si="0"/>
        <v>0</v>
      </c>
      <c r="H12" s="161" t="s">
        <v>554</v>
      </c>
      <c r="I12" s="161" t="s">
        <v>575</v>
      </c>
    </row>
    <row r="13" spans="1:9" s="5" customFormat="1" ht="20.100000000000001" customHeight="1" x14ac:dyDescent="0.2">
      <c r="A13" s="363">
        <v>4</v>
      </c>
      <c r="B13" s="364" t="s">
        <v>719</v>
      </c>
      <c r="C13" s="365"/>
      <c r="D13" s="366">
        <f>PAYMENTS!F123-RECEIPTS!D60</f>
        <v>0</v>
      </c>
      <c r="E13" s="451"/>
      <c r="F13" s="366">
        <f t="shared" si="0"/>
        <v>0</v>
      </c>
      <c r="H13" s="161" t="s">
        <v>555</v>
      </c>
      <c r="I13" s="161" t="s">
        <v>576</v>
      </c>
    </row>
    <row r="14" spans="1:9" s="5" customFormat="1" ht="20.100000000000001" customHeight="1" x14ac:dyDescent="0.2">
      <c r="A14" s="289">
        <v>5</v>
      </c>
      <c r="B14" s="292" t="s">
        <v>210</v>
      </c>
      <c r="C14" s="365"/>
      <c r="D14" s="366">
        <f>PAYMENTS!F124-RECEIPTS!D61</f>
        <v>0</v>
      </c>
      <c r="E14" s="451"/>
      <c r="F14" s="366">
        <f t="shared" si="0"/>
        <v>0</v>
      </c>
      <c r="H14" s="161" t="s">
        <v>556</v>
      </c>
      <c r="I14" s="161" t="s">
        <v>577</v>
      </c>
    </row>
    <row r="15" spans="1:9" s="5" customFormat="1" ht="20.100000000000001" customHeight="1" x14ac:dyDescent="0.2">
      <c r="A15" s="60" t="s">
        <v>12</v>
      </c>
      <c r="B15" s="367" t="s">
        <v>374</v>
      </c>
      <c r="C15" s="361"/>
      <c r="D15" s="362"/>
      <c r="E15" s="422"/>
      <c r="F15" s="361"/>
      <c r="H15" s="161" t="s">
        <v>572</v>
      </c>
      <c r="I15" s="161" t="s">
        <v>578</v>
      </c>
    </row>
    <row r="16" spans="1:9" s="5" customFormat="1" ht="20.100000000000001" customHeight="1" x14ac:dyDescent="0.2">
      <c r="A16" s="289">
        <v>1</v>
      </c>
      <c r="B16" s="292" t="s">
        <v>29</v>
      </c>
      <c r="C16" s="365"/>
      <c r="D16" s="366">
        <f>PAYMENTS!F127-RECEIPTS!D64</f>
        <v>0</v>
      </c>
      <c r="E16" s="451"/>
      <c r="F16" s="366">
        <f t="shared" si="0"/>
        <v>0</v>
      </c>
      <c r="H16" s="161" t="s">
        <v>557</v>
      </c>
      <c r="I16" s="161" t="s">
        <v>579</v>
      </c>
    </row>
    <row r="17" spans="1:9" s="5" customFormat="1" ht="20.100000000000001" customHeight="1" x14ac:dyDescent="0.2">
      <c r="A17" s="289">
        <v>2</v>
      </c>
      <c r="B17" s="292" t="s">
        <v>174</v>
      </c>
      <c r="C17" s="365"/>
      <c r="D17" s="366">
        <f>PAYMENTS!F128-RECEIPTS!D65</f>
        <v>0</v>
      </c>
      <c r="E17" s="451"/>
      <c r="F17" s="366">
        <f t="shared" si="0"/>
        <v>0</v>
      </c>
      <c r="H17" s="161" t="s">
        <v>558</v>
      </c>
      <c r="I17" s="161" t="s">
        <v>580</v>
      </c>
    </row>
    <row r="18" spans="1:9" s="5" customFormat="1" ht="20.100000000000001" customHeight="1" x14ac:dyDescent="0.2">
      <c r="A18" s="289">
        <v>3</v>
      </c>
      <c r="B18" s="292" t="s">
        <v>210</v>
      </c>
      <c r="C18" s="365"/>
      <c r="D18" s="366">
        <f>PAYMENTS!F129-RECEIPTS!D66</f>
        <v>0</v>
      </c>
      <c r="E18" s="451"/>
      <c r="F18" s="366">
        <f t="shared" si="0"/>
        <v>0</v>
      </c>
      <c r="H18" s="161" t="s">
        <v>559</v>
      </c>
      <c r="I18" s="161" t="s">
        <v>581</v>
      </c>
    </row>
    <row r="19" spans="1:9" s="5" customFormat="1" ht="20.100000000000001" customHeight="1" x14ac:dyDescent="0.2">
      <c r="A19" s="60" t="s">
        <v>16</v>
      </c>
      <c r="B19" s="367" t="s">
        <v>418</v>
      </c>
      <c r="C19" s="361"/>
      <c r="D19" s="362"/>
      <c r="E19" s="422"/>
      <c r="F19" s="361"/>
      <c r="H19" s="161" t="s">
        <v>560</v>
      </c>
      <c r="I19" s="161" t="s">
        <v>582</v>
      </c>
    </row>
    <row r="20" spans="1:9" s="5" customFormat="1" ht="20.100000000000001" customHeight="1" x14ac:dyDescent="0.2">
      <c r="A20" s="289">
        <v>1</v>
      </c>
      <c r="B20" s="292" t="s">
        <v>411</v>
      </c>
      <c r="C20" s="365"/>
      <c r="D20" s="366">
        <f>PAYMENTS!F132-RECEIPTS!D69</f>
        <v>0</v>
      </c>
      <c r="E20" s="451"/>
      <c r="F20" s="366">
        <f t="shared" si="0"/>
        <v>0</v>
      </c>
      <c r="H20" s="161" t="s">
        <v>561</v>
      </c>
      <c r="I20" s="161" t="s">
        <v>583</v>
      </c>
    </row>
    <row r="21" spans="1:9" s="5" customFormat="1" ht="20.100000000000001" customHeight="1" x14ac:dyDescent="0.2">
      <c r="A21" s="289">
        <v>2</v>
      </c>
      <c r="B21" s="292" t="s">
        <v>482</v>
      </c>
      <c r="C21" s="365"/>
      <c r="D21" s="366">
        <f>PAYMENTS!F133-RECEIPTS!D70</f>
        <v>0</v>
      </c>
      <c r="E21" s="451"/>
      <c r="F21" s="366">
        <f t="shared" si="0"/>
        <v>0</v>
      </c>
      <c r="H21" s="161" t="s">
        <v>562</v>
      </c>
      <c r="I21" s="161" t="s">
        <v>584</v>
      </c>
    </row>
    <row r="22" spans="1:9" s="5" customFormat="1" ht="20.100000000000001" customHeight="1" x14ac:dyDescent="0.2">
      <c r="A22" s="289">
        <v>3</v>
      </c>
      <c r="B22" s="292" t="s">
        <v>483</v>
      </c>
      <c r="C22" s="365"/>
      <c r="D22" s="366">
        <f>PAYMENTS!F134-RECEIPTS!D71</f>
        <v>0</v>
      </c>
      <c r="E22" s="451"/>
      <c r="F22" s="366">
        <f t="shared" si="0"/>
        <v>0</v>
      </c>
      <c r="H22" s="161" t="s">
        <v>563</v>
      </c>
      <c r="I22" s="161" t="s">
        <v>586</v>
      </c>
    </row>
    <row r="23" spans="1:9" s="5" customFormat="1" ht="20.100000000000001" customHeight="1" x14ac:dyDescent="0.2">
      <c r="A23" s="289">
        <v>4</v>
      </c>
      <c r="B23" s="290" t="s">
        <v>450</v>
      </c>
      <c r="C23" s="365"/>
      <c r="D23" s="366">
        <f>PAYMENTS!F135-RECEIPTS!D72</f>
        <v>0</v>
      </c>
      <c r="E23" s="451"/>
      <c r="F23" s="366">
        <f t="shared" si="0"/>
        <v>0</v>
      </c>
      <c r="H23" s="161" t="s">
        <v>564</v>
      </c>
      <c r="I23" s="161" t="s">
        <v>587</v>
      </c>
    </row>
    <row r="24" spans="1:9" s="5" customFormat="1" ht="20.100000000000001" customHeight="1" x14ac:dyDescent="0.2">
      <c r="A24" s="289">
        <v>5</v>
      </c>
      <c r="B24" s="292" t="s">
        <v>443</v>
      </c>
      <c r="C24" s="365"/>
      <c r="D24" s="366">
        <f>PAYMENTS!F136-RECEIPTS!D73</f>
        <v>101390</v>
      </c>
      <c r="E24" s="451"/>
      <c r="F24" s="366">
        <f t="shared" si="0"/>
        <v>101390</v>
      </c>
      <c r="H24" s="161" t="s">
        <v>566</v>
      </c>
      <c r="I24" s="161" t="s">
        <v>588</v>
      </c>
    </row>
    <row r="25" spans="1:9" s="5" customFormat="1" ht="20.100000000000001" customHeight="1" x14ac:dyDescent="0.2">
      <c r="A25" s="289">
        <v>6</v>
      </c>
      <c r="B25" s="292" t="s">
        <v>474</v>
      </c>
      <c r="C25" s="365"/>
      <c r="D25" s="366">
        <f>PAYMENTS!F137-RECEIPTS!D74</f>
        <v>0</v>
      </c>
      <c r="E25" s="451"/>
      <c r="F25" s="366">
        <f t="shared" si="0"/>
        <v>0</v>
      </c>
      <c r="H25" s="161" t="s">
        <v>567</v>
      </c>
      <c r="I25" s="161" t="s">
        <v>589</v>
      </c>
    </row>
    <row r="26" spans="1:9" s="5" customFormat="1" ht="20.100000000000001" customHeight="1" x14ac:dyDescent="0.2">
      <c r="A26" s="289">
        <v>7</v>
      </c>
      <c r="B26" s="293" t="s">
        <v>210</v>
      </c>
      <c r="C26" s="365"/>
      <c r="D26" s="366">
        <f>PAYMENTS!F138-RECEIPTS!D75</f>
        <v>0</v>
      </c>
      <c r="E26" s="451"/>
      <c r="F26" s="366">
        <f t="shared" si="0"/>
        <v>0</v>
      </c>
      <c r="H26" s="161" t="s">
        <v>568</v>
      </c>
      <c r="I26" s="161" t="s">
        <v>590</v>
      </c>
    </row>
    <row r="27" spans="1:9" s="5" customFormat="1" ht="20.100000000000001" customHeight="1" x14ac:dyDescent="0.2">
      <c r="A27" s="60" t="s">
        <v>17</v>
      </c>
      <c r="B27" s="367" t="s">
        <v>176</v>
      </c>
      <c r="C27" s="361"/>
      <c r="D27" s="362"/>
      <c r="E27" s="422"/>
      <c r="F27" s="361"/>
      <c r="H27" s="161" t="s">
        <v>570</v>
      </c>
      <c r="I27" s="161" t="s">
        <v>591</v>
      </c>
    </row>
    <row r="28" spans="1:9" s="5" customFormat="1" ht="20.100000000000001" customHeight="1" x14ac:dyDescent="0.2">
      <c r="A28" s="289">
        <v>1</v>
      </c>
      <c r="B28" s="368" t="s">
        <v>34</v>
      </c>
      <c r="C28" s="365"/>
      <c r="D28" s="366">
        <f>PAYMENTS!F141-RECEIPTS!D78</f>
        <v>0</v>
      </c>
      <c r="E28" s="451"/>
      <c r="F28" s="366">
        <f t="shared" si="0"/>
        <v>0</v>
      </c>
      <c r="H28" s="161" t="s">
        <v>569</v>
      </c>
      <c r="I28" s="161" t="s">
        <v>592</v>
      </c>
    </row>
    <row r="29" spans="1:9" s="5" customFormat="1" ht="20.100000000000001" customHeight="1" x14ac:dyDescent="0.2">
      <c r="A29" s="289">
        <v>2</v>
      </c>
      <c r="B29" s="368" t="s">
        <v>210</v>
      </c>
      <c r="C29" s="365"/>
      <c r="D29" s="366">
        <f>PAYMENTS!F142-RECEIPTS!D79</f>
        <v>0</v>
      </c>
      <c r="E29" s="451"/>
      <c r="F29" s="366">
        <f t="shared" si="0"/>
        <v>0</v>
      </c>
      <c r="H29" s="161" t="s">
        <v>571</v>
      </c>
      <c r="I29" s="161" t="s">
        <v>593</v>
      </c>
    </row>
    <row r="30" spans="1:9" s="5" customFormat="1" ht="20.100000000000001" customHeight="1" x14ac:dyDescent="0.2">
      <c r="A30" s="60" t="s">
        <v>21</v>
      </c>
      <c r="B30" s="367" t="s">
        <v>207</v>
      </c>
      <c r="C30" s="361"/>
      <c r="D30" s="362"/>
      <c r="E30" s="422"/>
      <c r="F30" s="361"/>
      <c r="H30" s="109"/>
      <c r="I30" s="161" t="s">
        <v>594</v>
      </c>
    </row>
    <row r="31" spans="1:9" s="5" customFormat="1" ht="20.100000000000001" customHeight="1" x14ac:dyDescent="0.2">
      <c r="A31" s="289">
        <v>1</v>
      </c>
      <c r="B31" s="293" t="s">
        <v>320</v>
      </c>
      <c r="C31" s="366">
        <f>'P-VVN-Pro'!F13+'P-VVN-Pro'!F49+'P-VVN-Pro'!F66+'P-VVN-Pro'!F75</f>
        <v>0</v>
      </c>
      <c r="D31" s="366"/>
      <c r="E31" s="451">
        <f>('P-VVN-Pro'!G13+'P-VVN-Pro'!G49+'P-VVN-Pro'!G66+'P-VVN-Pro'!G75)-('P-VVN-Pro'!F13+'P-VVN-Pro'!F49+'P-VVN-Pro'!F66+'P-VVN-Pro'!F75)</f>
        <v>0</v>
      </c>
      <c r="F31" s="366">
        <f t="shared" si="0"/>
        <v>0</v>
      </c>
      <c r="H31" s="109"/>
      <c r="I31" s="161" t="s">
        <v>595</v>
      </c>
    </row>
    <row r="32" spans="1:9" s="5" customFormat="1" ht="20.100000000000001" customHeight="1" x14ac:dyDescent="0.2">
      <c r="A32" s="60" t="s">
        <v>22</v>
      </c>
      <c r="B32" s="367" t="s">
        <v>208</v>
      </c>
      <c r="C32" s="361"/>
      <c r="D32" s="362"/>
      <c r="E32" s="422"/>
      <c r="F32" s="361"/>
      <c r="I32" s="161" t="s">
        <v>596</v>
      </c>
    </row>
    <row r="33" spans="1:9" s="5" customFormat="1" ht="20.100000000000001" customHeight="1" x14ac:dyDescent="0.2">
      <c r="A33" s="289">
        <v>1</v>
      </c>
      <c r="B33" s="293" t="s">
        <v>167</v>
      </c>
      <c r="C33" s="366">
        <f>'R-VVN-Pro'!D29</f>
        <v>0</v>
      </c>
      <c r="D33" s="366"/>
      <c r="E33" s="370">
        <f>'R-VVN-Pro'!E29-'R-VVN-Pro'!D29</f>
        <v>0</v>
      </c>
      <c r="F33" s="366">
        <f t="shared" si="0"/>
        <v>0</v>
      </c>
      <c r="I33" s="161" t="s">
        <v>597</v>
      </c>
    </row>
    <row r="34" spans="1:9" s="5" customFormat="1" ht="20.100000000000001" customHeight="1" x14ac:dyDescent="0.2">
      <c r="A34" s="289">
        <v>2</v>
      </c>
      <c r="B34" s="293" t="s">
        <v>26</v>
      </c>
      <c r="C34" s="366">
        <f>'R-VVN-Pro'!D30</f>
        <v>0</v>
      </c>
      <c r="D34" s="366"/>
      <c r="E34" s="370">
        <f>'R-VVN-Pro'!E30-'R-VVN-Pro'!D30</f>
        <v>0</v>
      </c>
      <c r="F34" s="366">
        <f t="shared" si="0"/>
        <v>0</v>
      </c>
    </row>
    <row r="35" spans="1:9" s="5" customFormat="1" ht="20.100000000000001" customHeight="1" x14ac:dyDescent="0.2">
      <c r="A35" s="289">
        <v>3</v>
      </c>
      <c r="B35" s="293" t="s">
        <v>168</v>
      </c>
      <c r="C35" s="366">
        <f>'R-VVN-Pro'!D31</f>
        <v>0</v>
      </c>
      <c r="D35" s="366"/>
      <c r="E35" s="370">
        <f>'R-VVN-Pro'!E31-'R-VVN-Pro'!D31</f>
        <v>0</v>
      </c>
      <c r="F35" s="366">
        <f t="shared" si="0"/>
        <v>0</v>
      </c>
    </row>
    <row r="36" spans="1:9" s="5" customFormat="1" ht="20.100000000000001" customHeight="1" x14ac:dyDescent="0.2">
      <c r="A36" s="60" t="s">
        <v>25</v>
      </c>
      <c r="B36" s="367" t="s">
        <v>410</v>
      </c>
      <c r="C36" s="361"/>
      <c r="D36" s="362"/>
      <c r="E36" s="422"/>
      <c r="F36" s="361"/>
    </row>
    <row r="37" spans="1:9" s="5" customFormat="1" ht="20.100000000000001" customHeight="1" x14ac:dyDescent="0.2">
      <c r="A37" s="289">
        <v>1</v>
      </c>
      <c r="B37" s="293" t="s">
        <v>209</v>
      </c>
      <c r="C37" s="366">
        <f>'R-VVN-Pro'!D16</f>
        <v>0</v>
      </c>
      <c r="D37" s="366"/>
      <c r="E37" s="370">
        <f>'R-VVN-Pro'!E16-'R-VVN-Pro'!D16</f>
        <v>0</v>
      </c>
      <c r="F37" s="366">
        <f t="shared" si="0"/>
        <v>0</v>
      </c>
    </row>
    <row r="38" spans="1:9" s="5" customFormat="1" ht="20.100000000000001" customHeight="1" x14ac:dyDescent="0.2">
      <c r="A38" s="289">
        <v>2</v>
      </c>
      <c r="B38" s="293" t="s">
        <v>210</v>
      </c>
      <c r="C38" s="366">
        <f>'R-VVN-Pro'!D23</f>
        <v>0</v>
      </c>
      <c r="D38" s="366"/>
      <c r="E38" s="370">
        <f>'R-VVN-Pro'!E23+'R-VVN-Pro'!E27-'R-VVN-Pro'!D23-'R-VVN-Pro'!D27</f>
        <v>0</v>
      </c>
      <c r="F38" s="366">
        <f t="shared" si="0"/>
        <v>0</v>
      </c>
    </row>
    <row r="39" spans="1:9" s="5" customFormat="1" ht="20.100000000000001" customHeight="1" x14ac:dyDescent="0.2">
      <c r="A39" s="289"/>
      <c r="B39" s="291" t="s">
        <v>106</v>
      </c>
      <c r="C39" s="343">
        <f>SUM(C10:C14)+SUM(C16:C18)+SUM(C20:C26)+SUM(C28:C29)+C31+SUM(C33:C35)+SUM(C37:C38)</f>
        <v>0</v>
      </c>
      <c r="D39" s="343">
        <f>SUM(D10:D14)+SUM(D16:D18)+SUM(D20:D26)+SUM(D28:D29)+D31+SUM(D33:D35)+SUM(D37:D38)</f>
        <v>101390</v>
      </c>
      <c r="E39" s="343">
        <f>SUM(E10:E14)+SUM(E16:E18)+SUM(E20:E26)+SUM(E28:E29)+E31+SUM(E33:E35)+SUM(E37:E38)</f>
        <v>0</v>
      </c>
      <c r="F39" s="343">
        <f>SUM(F10:F14)+SUM(F16:F18)+SUM(F20:F26)+SUM(F28:F29)+F31+SUM(F33:F35)+SUM(F37:F38)</f>
        <v>101390</v>
      </c>
    </row>
    <row r="40" spans="1:9" s="26" customFormat="1" ht="40.5" customHeight="1" x14ac:dyDescent="0.25">
      <c r="A40" s="882" t="s">
        <v>840</v>
      </c>
      <c r="B40" s="883"/>
      <c r="C40" s="883"/>
      <c r="D40" s="883"/>
      <c r="E40" s="883"/>
      <c r="F40" s="883"/>
    </row>
  </sheetData>
  <sheetProtection formatColumns="0" formatRows="0"/>
  <mergeCells count="6">
    <mergeCell ref="A40:F40"/>
    <mergeCell ref="A1:F1"/>
    <mergeCell ref="A3:F3"/>
    <mergeCell ref="A5:F5"/>
    <mergeCell ref="A7:A8"/>
    <mergeCell ref="B7:B8"/>
  </mergeCells>
  <hyperlinks>
    <hyperlink ref="H10" location="BS!Print_Area" display="Balance Sheet"/>
    <hyperlink ref="H11" location="RECEIPTS!Print_Titles" display="Receipt"/>
    <hyperlink ref="H12" location="PAYMENTS!Print_Titles" display="Payment"/>
    <hyperlink ref="H13" location="'ANNE-REC-SF-PROV '!Print_Area" display="SF-Rec-Prov-Annex"/>
    <hyperlink ref="H14" location="'ANNE-REC-VVN-PROV'!Print_Area" display="VVN-Rec-Prov-Annex"/>
    <hyperlink ref="H15" location="'ANNE-PAYM-PROJCTSF-PROV'!Print_Area" display="Project-Rec-Prov-Annex"/>
    <hyperlink ref="H16" location="'ANNE-PAYM-SF-PROV'!Print_Area" display="SF-Paym-Prov-Annex"/>
    <hyperlink ref="H17" location="'ANNE-PAYM-VVN-PROV'!Print_Area" display="VVN-Paym-Prov-Annex"/>
    <hyperlink ref="H18" location="'ANNE-PAYM-PLAN-PROV'!Print_Area" display="Plan-Paym-Prov-Annex"/>
    <hyperlink ref="H19" location="'I&amp;E'!Print_Area" display="Income &amp; Expenditure"/>
    <hyperlink ref="H20" location="'S-1'!Print_Area" display="Schedule-1"/>
    <hyperlink ref="H21" location="'S-2'!Print_Area" display="Schedule-2"/>
    <hyperlink ref="H22" location="'S-3'!Print_Area" display="Schedule-3"/>
    <hyperlink ref="H23" location="'S- 3 A'!A1" display="Schedule-3A"/>
    <hyperlink ref="H24" location="'S-3B'!A1" display="Schedule-3B"/>
    <hyperlink ref="H25" location="'ANN-S3-SF Civil'!Print_Area" display="S3-Annex-SF"/>
    <hyperlink ref="H26" location="'ANN-S3-VVN-ALL'!Print_Area" display="S3-Annex-VVN"/>
    <hyperlink ref="H27" location="'ANN-S3-PROJCT-SF'!Print_Area" display="S3-Annex-Project"/>
    <hyperlink ref="H28" location="'ANN-S3-PLAN'!Print_Area" display="S3-Annex-Plan"/>
    <hyperlink ref="H29" location="'ANN-S3-SP.PLAN'!Print_Area" display="S3-Annex-Specific Plan"/>
    <hyperlink ref="I10" location="'S-4'!Print_Area" display="Schedule-4 (All)"/>
    <hyperlink ref="I11" location="'S-4 A'!A1" display="Sch-4A (SF)"/>
    <hyperlink ref="I12" location="'s4-B'!A1" display="Sch-4B (Plan)"/>
    <hyperlink ref="I13" location="'s 4 c '!A1" display="Sch-4C (Specific Plan)"/>
    <hyperlink ref="I14" location="'s 4 D'!A1" display="Sch-4D (VVN)"/>
    <hyperlink ref="I15" location="'s 4 E'!A1" display="Sch-4E (Project)"/>
    <hyperlink ref="I16" location="'S- 7'!A1" display="Schedule-7"/>
    <hyperlink ref="I17" location="'S  8'!Print_Area" display="Schedule-8"/>
    <hyperlink ref="I18" location="'ANNE-S8-SF Civil'!A1" display="S8-Annex-SF"/>
    <hyperlink ref="I19" location="'ANNE-S8-VVN All'!A1" display="S8-Annex-VVN"/>
    <hyperlink ref="I20" location="'ANNE-S8-ProjectSF'!A1" display="S8-Annex-Project"/>
    <hyperlink ref="I21" location="'ANNE-S8-PLAN'!A1" display="S8-Annex-Plan"/>
    <hyperlink ref="I22" location="'SCH-9 &amp; 10 '!Print_Area" display="S-9"/>
    <hyperlink ref="I23" location="'SCH-9 &amp; 10 '!Print_Area" display="S-10"/>
    <hyperlink ref="I24" location="'SCH 12 &amp;13 &amp; 14'!Print_Area" display="S-12"/>
    <hyperlink ref="I25" location="'SCH 12 &amp;13 &amp; 14'!Print_Area" display="S-13"/>
    <hyperlink ref="I26" location="'SCH 12 &amp;13 &amp; 14'!Print_Area" display="S-14"/>
    <hyperlink ref="I27" location="'SC-15'!Print_Area" display="S-15"/>
    <hyperlink ref="I28" location="'SCH- 16 &amp; 17'!Print_Area" display="S-16"/>
    <hyperlink ref="I29" location="'SCH- 16 &amp; 17'!Print_Area" display="S-17"/>
    <hyperlink ref="I30" location="'sch - 18 &amp;19 &amp; 22'!Print_Area" display="S-18"/>
    <hyperlink ref="I31" location="'sch - 18 &amp;19 &amp; 22'!Print_Area" display="S-19"/>
    <hyperlink ref="I32" location="'S-4'!Print_Area" display="S-4"/>
    <hyperlink ref="I33" location="'sch - 18 &amp;19 &amp; 22'!Print_Area" display="S-22"/>
  </hyperlinks>
  <printOptions horizontalCentered="1" verticalCentered="1" gridLines="1"/>
  <pageMargins left="0.47244094488188981" right="0.23622047244094491" top="0.35433070866141736" bottom="0.47244094488188981" header="0.23622047244094491" footer="0.31496062992125984"/>
  <pageSetup paperSize="9" scale="67" firstPageNumber="32" orientation="landscape" blackAndWhite="1" useFirstPageNumber="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F40"/>
  <sheetViews>
    <sheetView view="pageBreakPreview" topLeftCell="A13" zoomScaleSheetLayoutView="100" workbookViewId="0">
      <selection activeCell="E23" sqref="E23"/>
    </sheetView>
  </sheetViews>
  <sheetFormatPr defaultColWidth="20.140625" defaultRowHeight="12.75" x14ac:dyDescent="0.25"/>
  <cols>
    <col min="1" max="1" width="4.7109375" style="85" customWidth="1"/>
    <col min="2" max="2" width="60.140625" style="81" customWidth="1"/>
    <col min="3" max="3" width="20.140625" style="81" customWidth="1"/>
    <col min="4" max="4" width="23.42578125" style="81" customWidth="1"/>
    <col min="5" max="5" width="20.140625" style="85" customWidth="1"/>
    <col min="6" max="6" width="20.140625" style="81" customWidth="1"/>
    <col min="7" max="251" width="9.140625" style="81" customWidth="1"/>
    <col min="252" max="252" width="4.7109375" style="81" customWidth="1"/>
    <col min="253" max="253" width="60.140625" style="81" customWidth="1"/>
    <col min="254" max="254" width="20.140625" style="81" customWidth="1"/>
    <col min="255" max="255" width="23.42578125" style="81" customWidth="1"/>
    <col min="256" max="16384" width="20.140625" style="81"/>
  </cols>
  <sheetData>
    <row r="1" spans="1:6" ht="18.75" customHeight="1" x14ac:dyDescent="0.25">
      <c r="A1" s="946" t="str">
        <f>COVER!A1</f>
        <v>Kendriya Vidyalaya  GANGTOK</v>
      </c>
      <c r="B1" s="946"/>
      <c r="C1" s="946"/>
      <c r="D1" s="946"/>
      <c r="E1" s="946"/>
      <c r="F1" s="946"/>
    </row>
    <row r="2" spans="1:6" s="79" customFormat="1" ht="15" customHeight="1" x14ac:dyDescent="0.25">
      <c r="A2" s="82"/>
      <c r="B2" s="82"/>
      <c r="C2" s="82"/>
      <c r="D2" s="82"/>
      <c r="E2" s="82"/>
      <c r="F2" s="82"/>
    </row>
    <row r="3" spans="1:6" s="79" customFormat="1" ht="20.25" customHeight="1" x14ac:dyDescent="0.25">
      <c r="A3" s="885" t="s">
        <v>539</v>
      </c>
      <c r="B3" s="892"/>
      <c r="C3" s="892"/>
      <c r="D3" s="892"/>
      <c r="E3" s="892"/>
      <c r="F3" s="892"/>
    </row>
    <row r="4" spans="1:6" s="79" customFormat="1" ht="12.75" customHeight="1" x14ac:dyDescent="0.25">
      <c r="A4" s="82"/>
      <c r="B4" s="82"/>
      <c r="C4" s="82"/>
      <c r="D4" s="82"/>
      <c r="E4" s="82"/>
      <c r="F4" s="82"/>
    </row>
    <row r="5" spans="1:6" s="79" customFormat="1" ht="21.75" customHeight="1" x14ac:dyDescent="0.25">
      <c r="A5" s="884" t="s">
        <v>540</v>
      </c>
      <c r="B5" s="884"/>
      <c r="C5" s="884"/>
      <c r="D5" s="884"/>
      <c r="E5" s="884"/>
      <c r="F5" s="884"/>
    </row>
    <row r="6" spans="1:6" s="79" customFormat="1" ht="21.75" customHeight="1" thickBot="1" x14ac:dyDescent="0.3">
      <c r="A6" s="80"/>
      <c r="B6" s="82"/>
      <c r="C6" s="82"/>
      <c r="D6" s="82"/>
      <c r="E6" s="82"/>
      <c r="F6" s="82"/>
    </row>
    <row r="7" spans="1:6" ht="36.75" thickBot="1" x14ac:dyDescent="0.3">
      <c r="A7" s="948" t="s">
        <v>152</v>
      </c>
      <c r="B7" s="950" t="s">
        <v>202</v>
      </c>
      <c r="C7" s="358" t="s">
        <v>169</v>
      </c>
      <c r="D7" s="358" t="s">
        <v>533</v>
      </c>
      <c r="E7" s="358" t="s">
        <v>524</v>
      </c>
      <c r="F7" s="358" t="s">
        <v>525</v>
      </c>
    </row>
    <row r="8" spans="1:6" ht="12.75" customHeight="1" thickBot="1" x14ac:dyDescent="0.3">
      <c r="A8" s="949"/>
      <c r="B8" s="951"/>
      <c r="C8" s="359">
        <v>1</v>
      </c>
      <c r="D8" s="359">
        <v>2</v>
      </c>
      <c r="E8" s="359">
        <v>3</v>
      </c>
      <c r="F8" s="359">
        <v>4</v>
      </c>
    </row>
    <row r="9" spans="1:6" s="5" customFormat="1" ht="20.100000000000001" customHeight="1" x14ac:dyDescent="0.2">
      <c r="A9" s="360" t="s">
        <v>3</v>
      </c>
      <c r="B9" s="354" t="s">
        <v>373</v>
      </c>
      <c r="C9" s="361"/>
      <c r="D9" s="362"/>
      <c r="E9" s="422"/>
      <c r="F9" s="361"/>
    </row>
    <row r="10" spans="1:6" s="5" customFormat="1" ht="20.100000000000001" customHeight="1" x14ac:dyDescent="0.2">
      <c r="A10" s="363">
        <v>1</v>
      </c>
      <c r="B10" s="364" t="s">
        <v>148</v>
      </c>
      <c r="C10" s="365"/>
      <c r="D10" s="366">
        <f>PAYMENTS!I120-RECEIPTS!G57</f>
        <v>0</v>
      </c>
      <c r="E10" s="451"/>
      <c r="F10" s="366">
        <f>C10+D10+E10</f>
        <v>0</v>
      </c>
    </row>
    <row r="11" spans="1:6" s="5" customFormat="1" ht="20.100000000000001" customHeight="1" x14ac:dyDescent="0.2">
      <c r="A11" s="363">
        <v>2</v>
      </c>
      <c r="B11" s="364" t="s">
        <v>48</v>
      </c>
      <c r="C11" s="365"/>
      <c r="D11" s="366">
        <f>PAYMENTS!I121-RECEIPTS!G58</f>
        <v>0</v>
      </c>
      <c r="E11" s="451"/>
      <c r="F11" s="366">
        <f t="shared" ref="F11:F38" si="0">C11+D11+E11</f>
        <v>0</v>
      </c>
    </row>
    <row r="12" spans="1:6" s="5" customFormat="1" ht="20.100000000000001" customHeight="1" x14ac:dyDescent="0.2">
      <c r="A12" s="363">
        <v>3</v>
      </c>
      <c r="B12" s="364" t="s">
        <v>162</v>
      </c>
      <c r="C12" s="365"/>
      <c r="D12" s="366">
        <f>PAYMENTS!I122-RECEIPTS!G59</f>
        <v>0</v>
      </c>
      <c r="E12" s="451"/>
      <c r="F12" s="366">
        <f t="shared" si="0"/>
        <v>0</v>
      </c>
    </row>
    <row r="13" spans="1:6" s="5" customFormat="1" ht="20.100000000000001" customHeight="1" x14ac:dyDescent="0.2">
      <c r="A13" s="363">
        <v>4</v>
      </c>
      <c r="B13" s="364" t="s">
        <v>719</v>
      </c>
      <c r="C13" s="365"/>
      <c r="D13" s="366">
        <f>PAYMENTS!I123-RECEIPTS!G60</f>
        <v>0</v>
      </c>
      <c r="E13" s="451"/>
      <c r="F13" s="366">
        <f t="shared" si="0"/>
        <v>0</v>
      </c>
    </row>
    <row r="14" spans="1:6" s="5" customFormat="1" ht="20.100000000000001" customHeight="1" x14ac:dyDescent="0.2">
      <c r="A14" s="289">
        <v>5</v>
      </c>
      <c r="B14" s="292" t="s">
        <v>210</v>
      </c>
      <c r="C14" s="365"/>
      <c r="D14" s="366">
        <f>PAYMENTS!I124-RECEIPTS!G61</f>
        <v>0</v>
      </c>
      <c r="E14" s="451"/>
      <c r="F14" s="366">
        <f t="shared" si="0"/>
        <v>0</v>
      </c>
    </row>
    <row r="15" spans="1:6" s="5" customFormat="1" ht="20.100000000000001" customHeight="1" x14ac:dyDescent="0.2">
      <c r="A15" s="60" t="s">
        <v>12</v>
      </c>
      <c r="B15" s="367" t="s">
        <v>374</v>
      </c>
      <c r="C15" s="361"/>
      <c r="D15" s="362"/>
      <c r="E15" s="422"/>
      <c r="F15" s="361"/>
    </row>
    <row r="16" spans="1:6" s="5" customFormat="1" ht="20.100000000000001" customHeight="1" x14ac:dyDescent="0.2">
      <c r="A16" s="289">
        <v>1</v>
      </c>
      <c r="B16" s="292" t="s">
        <v>29</v>
      </c>
      <c r="C16" s="365"/>
      <c r="D16" s="366">
        <f>PAYMENTS!I127-RECEIPTS!G64</f>
        <v>0</v>
      </c>
      <c r="E16" s="451"/>
      <c r="F16" s="366">
        <f t="shared" si="0"/>
        <v>0</v>
      </c>
    </row>
    <row r="17" spans="1:6" s="5" customFormat="1" ht="20.100000000000001" customHeight="1" x14ac:dyDescent="0.2">
      <c r="A17" s="289">
        <v>2</v>
      </c>
      <c r="B17" s="292" t="s">
        <v>174</v>
      </c>
      <c r="C17" s="365"/>
      <c r="D17" s="366">
        <f>PAYMENTS!I128-RECEIPTS!G65</f>
        <v>0</v>
      </c>
      <c r="E17" s="451"/>
      <c r="F17" s="366">
        <f t="shared" si="0"/>
        <v>0</v>
      </c>
    </row>
    <row r="18" spans="1:6" s="5" customFormat="1" ht="20.100000000000001" customHeight="1" x14ac:dyDescent="0.2">
      <c r="A18" s="289">
        <v>3</v>
      </c>
      <c r="B18" s="292" t="s">
        <v>210</v>
      </c>
      <c r="C18" s="365"/>
      <c r="D18" s="366">
        <f>PAYMENTS!I129-RECEIPTS!G66</f>
        <v>0</v>
      </c>
      <c r="E18" s="451"/>
      <c r="F18" s="366">
        <f t="shared" si="0"/>
        <v>0</v>
      </c>
    </row>
    <row r="19" spans="1:6" s="5" customFormat="1" ht="20.100000000000001" customHeight="1" x14ac:dyDescent="0.2">
      <c r="A19" s="60" t="s">
        <v>16</v>
      </c>
      <c r="B19" s="367" t="s">
        <v>418</v>
      </c>
      <c r="C19" s="361"/>
      <c r="D19" s="362"/>
      <c r="E19" s="422"/>
      <c r="F19" s="361"/>
    </row>
    <row r="20" spans="1:6" s="5" customFormat="1" ht="20.100000000000001" customHeight="1" x14ac:dyDescent="0.2">
      <c r="A20" s="289">
        <v>1</v>
      </c>
      <c r="B20" s="292" t="s">
        <v>411</v>
      </c>
      <c r="C20" s="365"/>
      <c r="D20" s="366">
        <f>PAYMENTS!I132-RECEIPTS!G69</f>
        <v>0</v>
      </c>
      <c r="E20" s="451"/>
      <c r="F20" s="366">
        <f t="shared" si="0"/>
        <v>0</v>
      </c>
    </row>
    <row r="21" spans="1:6" s="5" customFormat="1" ht="20.100000000000001" customHeight="1" x14ac:dyDescent="0.2">
      <c r="A21" s="289">
        <v>2</v>
      </c>
      <c r="B21" s="292" t="s">
        <v>482</v>
      </c>
      <c r="C21" s="365"/>
      <c r="D21" s="366">
        <f>PAYMENTS!I133-RECEIPTS!G70</f>
        <v>0</v>
      </c>
      <c r="E21" s="451"/>
      <c r="F21" s="366">
        <f t="shared" si="0"/>
        <v>0</v>
      </c>
    </row>
    <row r="22" spans="1:6" s="5" customFormat="1" ht="20.100000000000001" customHeight="1" x14ac:dyDescent="0.2">
      <c r="A22" s="289">
        <v>3</v>
      </c>
      <c r="B22" s="292" t="s">
        <v>483</v>
      </c>
      <c r="C22" s="365"/>
      <c r="D22" s="366">
        <f>PAYMENTS!I134-RECEIPTS!G71</f>
        <v>0</v>
      </c>
      <c r="E22" s="451"/>
      <c r="F22" s="366">
        <f t="shared" si="0"/>
        <v>0</v>
      </c>
    </row>
    <row r="23" spans="1:6" s="5" customFormat="1" ht="20.100000000000001" customHeight="1" x14ac:dyDescent="0.2">
      <c r="A23" s="289">
        <v>4</v>
      </c>
      <c r="B23" s="290" t="s">
        <v>450</v>
      </c>
      <c r="C23" s="365"/>
      <c r="D23" s="366">
        <f>PAYMENTS!I135-RECEIPTS!G72</f>
        <v>0</v>
      </c>
      <c r="E23" s="451"/>
      <c r="F23" s="366">
        <f t="shared" si="0"/>
        <v>0</v>
      </c>
    </row>
    <row r="24" spans="1:6" s="5" customFormat="1" ht="20.100000000000001" customHeight="1" x14ac:dyDescent="0.2">
      <c r="A24" s="289">
        <v>5</v>
      </c>
      <c r="B24" s="292" t="s">
        <v>443</v>
      </c>
      <c r="C24" s="365"/>
      <c r="D24" s="366">
        <f>PAYMENTS!I136-RECEIPTS!G73</f>
        <v>0</v>
      </c>
      <c r="E24" s="451"/>
      <c r="F24" s="366">
        <f t="shared" si="0"/>
        <v>0</v>
      </c>
    </row>
    <row r="25" spans="1:6" s="5" customFormat="1" ht="20.100000000000001" customHeight="1" x14ac:dyDescent="0.2">
      <c r="A25" s="289">
        <v>6</v>
      </c>
      <c r="B25" s="292" t="s">
        <v>474</v>
      </c>
      <c r="C25" s="365"/>
      <c r="D25" s="366">
        <f>PAYMENTS!I137-RECEIPTS!G74</f>
        <v>0</v>
      </c>
      <c r="E25" s="451"/>
      <c r="F25" s="366">
        <f t="shared" si="0"/>
        <v>0</v>
      </c>
    </row>
    <row r="26" spans="1:6" s="5" customFormat="1" ht="20.100000000000001" customHeight="1" x14ac:dyDescent="0.2">
      <c r="A26" s="289">
        <v>7</v>
      </c>
      <c r="B26" s="293" t="s">
        <v>210</v>
      </c>
      <c r="C26" s="365"/>
      <c r="D26" s="366">
        <f>PAYMENTS!I138-RECEIPTS!G75</f>
        <v>0</v>
      </c>
      <c r="E26" s="451"/>
      <c r="F26" s="366">
        <f t="shared" si="0"/>
        <v>0</v>
      </c>
    </row>
    <row r="27" spans="1:6" s="5" customFormat="1" ht="20.100000000000001" customHeight="1" x14ac:dyDescent="0.2">
      <c r="A27" s="60" t="s">
        <v>17</v>
      </c>
      <c r="B27" s="367" t="s">
        <v>176</v>
      </c>
      <c r="C27" s="361"/>
      <c r="D27" s="362"/>
      <c r="E27" s="422"/>
      <c r="F27" s="361"/>
    </row>
    <row r="28" spans="1:6" s="5" customFormat="1" ht="20.100000000000001" customHeight="1" x14ac:dyDescent="0.2">
      <c r="A28" s="289">
        <v>1</v>
      </c>
      <c r="B28" s="368" t="s">
        <v>34</v>
      </c>
      <c r="C28" s="365"/>
      <c r="D28" s="366">
        <f>PAYMENTS!I141-RECEIPTS!G78</f>
        <v>0</v>
      </c>
      <c r="E28" s="451"/>
      <c r="F28" s="366">
        <f t="shared" si="0"/>
        <v>0</v>
      </c>
    </row>
    <row r="29" spans="1:6" s="5" customFormat="1" ht="20.100000000000001" customHeight="1" x14ac:dyDescent="0.2">
      <c r="A29" s="289">
        <v>2</v>
      </c>
      <c r="B29" s="368" t="s">
        <v>210</v>
      </c>
      <c r="C29" s="365"/>
      <c r="D29" s="366">
        <f>PAYMENTS!I142-RECEIPTS!G79</f>
        <v>0</v>
      </c>
      <c r="E29" s="451"/>
      <c r="F29" s="366">
        <f t="shared" si="0"/>
        <v>0</v>
      </c>
    </row>
    <row r="30" spans="1:6" s="5" customFormat="1" ht="20.100000000000001" customHeight="1" x14ac:dyDescent="0.2">
      <c r="A30" s="60" t="s">
        <v>21</v>
      </c>
      <c r="B30" s="367" t="s">
        <v>207</v>
      </c>
      <c r="C30" s="361"/>
      <c r="D30" s="362"/>
      <c r="E30" s="422"/>
      <c r="F30" s="361"/>
    </row>
    <row r="31" spans="1:6" s="5" customFormat="1" ht="20.100000000000001" customHeight="1" x14ac:dyDescent="0.2">
      <c r="A31" s="289">
        <v>1</v>
      </c>
      <c r="B31" s="293" t="s">
        <v>320</v>
      </c>
      <c r="C31" s="366">
        <f>'P-Pkv-Pro'!F46+'P-Pkv-Pro'!F82+'P-Pkv-Pro'!F99+'P-Pkv-Pro'!F108</f>
        <v>0</v>
      </c>
      <c r="D31" s="366"/>
      <c r="E31" s="451">
        <f>('P-Pkv-Pro'!G46+'P-Pkv-Pro'!G82+'P-Pkv-Pro'!G99+'P-Pkv-Pro'!G108)-('P-Pkv-Pro'!F46+'P-Pkv-Pro'!F82+'P-Pkv-Pro'!F99+'P-Pkv-Pro'!F108)</f>
        <v>0</v>
      </c>
      <c r="F31" s="366">
        <f t="shared" si="0"/>
        <v>0</v>
      </c>
    </row>
    <row r="32" spans="1:6" s="5" customFormat="1" ht="20.100000000000001" customHeight="1" x14ac:dyDescent="0.2">
      <c r="A32" s="60" t="s">
        <v>22</v>
      </c>
      <c r="B32" s="367" t="s">
        <v>208</v>
      </c>
      <c r="C32" s="361"/>
      <c r="D32" s="362"/>
      <c r="E32" s="422"/>
      <c r="F32" s="361"/>
    </row>
    <row r="33" spans="1:6" s="5" customFormat="1" ht="20.100000000000001" customHeight="1" x14ac:dyDescent="0.2">
      <c r="A33" s="289">
        <v>1</v>
      </c>
      <c r="B33" s="293" t="s">
        <v>167</v>
      </c>
      <c r="C33" s="366">
        <f>'R-Pkv-Pro'!D29</f>
        <v>0</v>
      </c>
      <c r="D33" s="366"/>
      <c r="E33" s="451">
        <f>'R-Pkv-Pro'!E29-'R-Pkv-Pro'!D29</f>
        <v>0</v>
      </c>
      <c r="F33" s="366">
        <f t="shared" si="0"/>
        <v>0</v>
      </c>
    </row>
    <row r="34" spans="1:6" s="5" customFormat="1" ht="20.100000000000001" customHeight="1" x14ac:dyDescent="0.2">
      <c r="A34" s="289">
        <v>2</v>
      </c>
      <c r="B34" s="293" t="s">
        <v>26</v>
      </c>
      <c r="C34" s="366">
        <f>'R-Pkv-Pro'!D30</f>
        <v>0</v>
      </c>
      <c r="D34" s="366"/>
      <c r="E34" s="451">
        <f>'R-Pkv-Pro'!E30-'R-Pkv-Pro'!D30</f>
        <v>0</v>
      </c>
      <c r="F34" s="366">
        <f t="shared" si="0"/>
        <v>0</v>
      </c>
    </row>
    <row r="35" spans="1:6" s="5" customFormat="1" ht="20.100000000000001" customHeight="1" x14ac:dyDescent="0.2">
      <c r="A35" s="289">
        <v>3</v>
      </c>
      <c r="B35" s="293" t="s">
        <v>168</v>
      </c>
      <c r="C35" s="366">
        <f>'R-Pkv-Pro'!D31</f>
        <v>0</v>
      </c>
      <c r="D35" s="366"/>
      <c r="E35" s="451">
        <f>'R-Pkv-Pro'!E31-'R-Pkv-Pro'!D31</f>
        <v>0</v>
      </c>
      <c r="F35" s="366">
        <f t="shared" si="0"/>
        <v>0</v>
      </c>
    </row>
    <row r="36" spans="1:6" s="5" customFormat="1" ht="20.100000000000001" customHeight="1" x14ac:dyDescent="0.2">
      <c r="A36" s="60" t="s">
        <v>25</v>
      </c>
      <c r="B36" s="367" t="s">
        <v>410</v>
      </c>
      <c r="C36" s="361"/>
      <c r="D36" s="362"/>
      <c r="E36" s="422"/>
      <c r="F36" s="361"/>
    </row>
    <row r="37" spans="1:6" s="5" customFormat="1" ht="20.100000000000001" customHeight="1" x14ac:dyDescent="0.2">
      <c r="A37" s="289">
        <v>1</v>
      </c>
      <c r="B37" s="293" t="s">
        <v>209</v>
      </c>
      <c r="C37" s="366">
        <f>'R-Pkv-Pro'!D16</f>
        <v>0</v>
      </c>
      <c r="D37" s="366"/>
      <c r="E37" s="451">
        <f>'R-Pkv-Pro'!E16-'R-Pkv-Pro'!D16</f>
        <v>0</v>
      </c>
      <c r="F37" s="366">
        <f t="shared" si="0"/>
        <v>0</v>
      </c>
    </row>
    <row r="38" spans="1:6" s="5" customFormat="1" ht="20.100000000000001" customHeight="1" x14ac:dyDescent="0.2">
      <c r="A38" s="289">
        <v>2</v>
      </c>
      <c r="B38" s="293" t="s">
        <v>210</v>
      </c>
      <c r="C38" s="366">
        <f>'R-Pkv-Pro'!D23</f>
        <v>0</v>
      </c>
      <c r="D38" s="366"/>
      <c r="E38" s="451">
        <f>'R-Pkv-Pro'!E23-'R-Pkv-Pro'!D23</f>
        <v>0</v>
      </c>
      <c r="F38" s="366">
        <f t="shared" si="0"/>
        <v>0</v>
      </c>
    </row>
    <row r="39" spans="1:6" s="5" customFormat="1" ht="20.100000000000001" customHeight="1" x14ac:dyDescent="0.2">
      <c r="A39" s="289"/>
      <c r="B39" s="291" t="s">
        <v>106</v>
      </c>
      <c r="C39" s="343">
        <f>SUM(C10:C14)+SUM(C16:C18)+SUM(C20:C26)+SUM(C28:C29)+C31+SUM(C33:C35)+SUM(C37:C38)</f>
        <v>0</v>
      </c>
      <c r="D39" s="343">
        <f>SUM(D10:D14)+SUM(D16:D18)+SUM(D20:D26)+SUM(D28:D29)+D31+SUM(D33:D35)+SUM(D37:D38)</f>
        <v>0</v>
      </c>
      <c r="E39" s="343">
        <f>SUM(E10:E14)+SUM(E16:E18)+SUM(E20:E26)+SUM(E28:E29)+E31+SUM(E33:E35)+SUM(E37:E38)</f>
        <v>0</v>
      </c>
      <c r="F39" s="343">
        <f>SUM(F10:F14)+SUM(F16:F18)+SUM(F20:F26)+SUM(F28:F29)+F31+SUM(F33:F35)+SUM(F37:F38)</f>
        <v>0</v>
      </c>
    </row>
    <row r="40" spans="1:6" s="26" customFormat="1" ht="41.25" customHeight="1" x14ac:dyDescent="0.25">
      <c r="A40" s="882" t="s">
        <v>840</v>
      </c>
      <c r="B40" s="883"/>
      <c r="C40" s="883"/>
      <c r="D40" s="883"/>
      <c r="E40" s="883"/>
      <c r="F40" s="883"/>
    </row>
  </sheetData>
  <sheetProtection formatColumns="0" formatRows="0"/>
  <mergeCells count="6">
    <mergeCell ref="A40:F40"/>
    <mergeCell ref="A1:F1"/>
    <mergeCell ref="A3:F3"/>
    <mergeCell ref="A5:F5"/>
    <mergeCell ref="A7:A8"/>
    <mergeCell ref="B7:B8"/>
  </mergeCells>
  <printOptions horizontalCentered="1" verticalCentered="1" gridLines="1"/>
  <pageMargins left="0.47244094488188981" right="0.23622047244094491" top="0.35433070866141736" bottom="0.47244094488188981" header="0.23622047244094491" footer="0.31496062992125984"/>
  <pageSetup paperSize="9" scale="67" firstPageNumber="32" orientation="landscape" blackAndWhite="1" useFirstPageNumber="1"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40"/>
  <sheetViews>
    <sheetView view="pageBreakPreview" topLeftCell="A28" zoomScaleSheetLayoutView="100" workbookViewId="0">
      <selection activeCell="B23" sqref="B23"/>
    </sheetView>
  </sheetViews>
  <sheetFormatPr defaultColWidth="20.140625" defaultRowHeight="12.75" x14ac:dyDescent="0.25"/>
  <cols>
    <col min="1" max="1" width="4.7109375" style="85" customWidth="1"/>
    <col min="2" max="2" width="60.140625" style="81" customWidth="1"/>
    <col min="3" max="3" width="20.140625" style="81" customWidth="1"/>
    <col min="4" max="4" width="23.42578125" style="81" customWidth="1"/>
    <col min="5" max="5" width="20.140625" style="85" customWidth="1"/>
    <col min="6" max="6" width="20.140625" style="81" customWidth="1"/>
    <col min="7" max="7" width="9.140625" style="81" customWidth="1"/>
    <col min="8" max="8" width="7.28515625" style="81" customWidth="1"/>
    <col min="9" max="9" width="11.7109375" style="81" customWidth="1"/>
    <col min="10" max="10" width="12.28515625" style="81" customWidth="1"/>
    <col min="11" max="251" width="9.140625" style="81" customWidth="1"/>
    <col min="252" max="252" width="4.7109375" style="81" customWidth="1"/>
    <col min="253" max="253" width="60.140625" style="81" customWidth="1"/>
    <col min="254" max="254" width="20.140625" style="81" customWidth="1"/>
    <col min="255" max="255" width="23.42578125" style="81" customWidth="1"/>
    <col min="256" max="16384" width="20.140625" style="81"/>
  </cols>
  <sheetData>
    <row r="1" spans="1:10" ht="18.75" customHeight="1" x14ac:dyDescent="0.25">
      <c r="A1" s="946" t="str">
        <f>COVER!A1</f>
        <v>Kendriya Vidyalaya  GANGTOK</v>
      </c>
      <c r="B1" s="946"/>
      <c r="C1" s="946"/>
      <c r="D1" s="946"/>
      <c r="E1" s="946"/>
      <c r="F1" s="946"/>
    </row>
    <row r="2" spans="1:10" s="79" customFormat="1" ht="12.75" customHeight="1" x14ac:dyDescent="0.25">
      <c r="A2" s="82"/>
      <c r="B2" s="82"/>
      <c r="C2" s="82"/>
      <c r="D2" s="82"/>
      <c r="E2" s="82"/>
      <c r="F2" s="82"/>
    </row>
    <row r="3" spans="1:10" s="79" customFormat="1" ht="21.75" customHeight="1" x14ac:dyDescent="0.25">
      <c r="A3" s="885" t="s">
        <v>673</v>
      </c>
      <c r="B3" s="892"/>
      <c r="C3" s="892"/>
      <c r="D3" s="892"/>
      <c r="E3" s="892"/>
      <c r="F3" s="892"/>
    </row>
    <row r="4" spans="1:10" s="79" customFormat="1" ht="15.75" customHeight="1" x14ac:dyDescent="0.25">
      <c r="A4" s="82"/>
      <c r="B4" s="82"/>
      <c r="C4" s="82"/>
      <c r="D4" s="82"/>
      <c r="E4" s="82"/>
      <c r="F4" s="82"/>
    </row>
    <row r="5" spans="1:10" s="79" customFormat="1" ht="21.75" customHeight="1" x14ac:dyDescent="0.25">
      <c r="A5" s="884" t="s">
        <v>666</v>
      </c>
      <c r="B5" s="884"/>
      <c r="C5" s="884"/>
      <c r="D5" s="884"/>
      <c r="E5" s="884"/>
      <c r="F5" s="884"/>
    </row>
    <row r="6" spans="1:10" s="79" customFormat="1" ht="21.75" customHeight="1" thickBot="1" x14ac:dyDescent="0.3">
      <c r="A6" s="80"/>
      <c r="B6" s="82"/>
      <c r="C6" s="82"/>
      <c r="D6" s="82"/>
      <c r="E6" s="82"/>
      <c r="F6" s="82"/>
    </row>
    <row r="7" spans="1:10" ht="43.5" customHeight="1" thickBot="1" x14ac:dyDescent="0.3">
      <c r="A7" s="948" t="s">
        <v>152</v>
      </c>
      <c r="B7" s="950" t="s">
        <v>202</v>
      </c>
      <c r="C7" s="358" t="s">
        <v>169</v>
      </c>
      <c r="D7" s="358" t="s">
        <v>533</v>
      </c>
      <c r="E7" s="358" t="s">
        <v>524</v>
      </c>
      <c r="F7" s="358" t="s">
        <v>525</v>
      </c>
    </row>
    <row r="8" spans="1:10" ht="12.75" customHeight="1" thickBot="1" x14ac:dyDescent="0.3">
      <c r="A8" s="949"/>
      <c r="B8" s="951"/>
      <c r="C8" s="359">
        <v>1</v>
      </c>
      <c r="D8" s="359">
        <v>2</v>
      </c>
      <c r="E8" s="359">
        <v>3</v>
      </c>
      <c r="F8" s="359">
        <v>4</v>
      </c>
    </row>
    <row r="9" spans="1:10" s="5" customFormat="1" ht="20.100000000000001" customHeight="1" x14ac:dyDescent="0.2">
      <c r="A9" s="360" t="s">
        <v>3</v>
      </c>
      <c r="B9" s="354" t="s">
        <v>373</v>
      </c>
      <c r="C9" s="361"/>
      <c r="D9" s="362"/>
      <c r="E9" s="422"/>
      <c r="F9" s="361"/>
      <c r="I9" s="161" t="s">
        <v>553</v>
      </c>
      <c r="J9" s="161" t="s">
        <v>573</v>
      </c>
    </row>
    <row r="10" spans="1:10" s="5" customFormat="1" ht="20.100000000000001" customHeight="1" x14ac:dyDescent="0.2">
      <c r="A10" s="363">
        <v>1</v>
      </c>
      <c r="B10" s="364" t="s">
        <v>148</v>
      </c>
      <c r="C10" s="365"/>
      <c r="D10" s="366">
        <f>PAYMENTS!G120-RECEIPTS!E57</f>
        <v>0</v>
      </c>
      <c r="E10" s="452"/>
      <c r="F10" s="366">
        <f>C10+D10+E10</f>
        <v>0</v>
      </c>
      <c r="I10" s="161" t="s">
        <v>552</v>
      </c>
      <c r="J10" s="161" t="s">
        <v>574</v>
      </c>
    </row>
    <row r="11" spans="1:10" s="5" customFormat="1" ht="20.100000000000001" customHeight="1" x14ac:dyDescent="0.2">
      <c r="A11" s="363">
        <v>2</v>
      </c>
      <c r="B11" s="364" t="s">
        <v>48</v>
      </c>
      <c r="C11" s="365"/>
      <c r="D11" s="366">
        <f>PAYMENTS!G121-RECEIPTS!E58</f>
        <v>0</v>
      </c>
      <c r="E11" s="452"/>
      <c r="F11" s="366">
        <f t="shared" ref="F11:F38" si="0">C11+D11+E11</f>
        <v>0</v>
      </c>
      <c r="I11" s="161" t="s">
        <v>554</v>
      </c>
      <c r="J11" s="161" t="s">
        <v>575</v>
      </c>
    </row>
    <row r="12" spans="1:10" s="5" customFormat="1" ht="20.100000000000001" customHeight="1" x14ac:dyDescent="0.2">
      <c r="A12" s="363">
        <v>3</v>
      </c>
      <c r="B12" s="364" t="s">
        <v>162</v>
      </c>
      <c r="C12" s="365"/>
      <c r="D12" s="366">
        <f>PAYMENTS!G122-RECEIPTS!E59</f>
        <v>0</v>
      </c>
      <c r="E12" s="452"/>
      <c r="F12" s="366">
        <f t="shared" si="0"/>
        <v>0</v>
      </c>
      <c r="I12" s="161" t="s">
        <v>555</v>
      </c>
      <c r="J12" s="161" t="s">
        <v>576</v>
      </c>
    </row>
    <row r="13" spans="1:10" s="5" customFormat="1" ht="20.100000000000001" customHeight="1" x14ac:dyDescent="0.2">
      <c r="A13" s="363">
        <v>4</v>
      </c>
      <c r="B13" s="364" t="s">
        <v>719</v>
      </c>
      <c r="C13" s="365"/>
      <c r="D13" s="366">
        <f>PAYMENTS!G123-RECEIPTS!E60</f>
        <v>0</v>
      </c>
      <c r="E13" s="452"/>
      <c r="F13" s="366">
        <f t="shared" si="0"/>
        <v>0</v>
      </c>
      <c r="I13" s="161" t="s">
        <v>556</v>
      </c>
      <c r="J13" s="161" t="s">
        <v>577</v>
      </c>
    </row>
    <row r="14" spans="1:10" s="5" customFormat="1" ht="20.100000000000001" customHeight="1" x14ac:dyDescent="0.2">
      <c r="A14" s="289">
        <v>5</v>
      </c>
      <c r="B14" s="292" t="s">
        <v>210</v>
      </c>
      <c r="C14" s="365"/>
      <c r="D14" s="366">
        <f>PAYMENTS!G124-RECEIPTS!E61</f>
        <v>0</v>
      </c>
      <c r="E14" s="452"/>
      <c r="F14" s="366">
        <f t="shared" si="0"/>
        <v>0</v>
      </c>
      <c r="I14" s="161" t="s">
        <v>572</v>
      </c>
      <c r="J14" s="161" t="s">
        <v>578</v>
      </c>
    </row>
    <row r="15" spans="1:10" s="5" customFormat="1" ht="20.100000000000001" customHeight="1" x14ac:dyDescent="0.2">
      <c r="A15" s="60" t="s">
        <v>12</v>
      </c>
      <c r="B15" s="367" t="s">
        <v>374</v>
      </c>
      <c r="C15" s="361"/>
      <c r="D15" s="362"/>
      <c r="E15" s="480"/>
      <c r="F15" s="361"/>
      <c r="I15" s="161" t="s">
        <v>557</v>
      </c>
      <c r="J15" s="161" t="s">
        <v>579</v>
      </c>
    </row>
    <row r="16" spans="1:10" s="5" customFormat="1" ht="20.100000000000001" customHeight="1" x14ac:dyDescent="0.2">
      <c r="A16" s="289">
        <v>1</v>
      </c>
      <c r="B16" s="292" t="s">
        <v>29</v>
      </c>
      <c r="C16" s="365"/>
      <c r="D16" s="366">
        <f>PAYMENTS!G127-RECEIPTS!E64</f>
        <v>0</v>
      </c>
      <c r="E16" s="452"/>
      <c r="F16" s="366">
        <f t="shared" si="0"/>
        <v>0</v>
      </c>
      <c r="I16" s="161" t="s">
        <v>558</v>
      </c>
      <c r="J16" s="161" t="s">
        <v>580</v>
      </c>
    </row>
    <row r="17" spans="1:10" s="5" customFormat="1" ht="20.100000000000001" customHeight="1" x14ac:dyDescent="0.2">
      <c r="A17" s="289">
        <v>2</v>
      </c>
      <c r="B17" s="292" t="s">
        <v>174</v>
      </c>
      <c r="C17" s="365"/>
      <c r="D17" s="366">
        <f>PAYMENTS!G128-RECEIPTS!E65</f>
        <v>0</v>
      </c>
      <c r="E17" s="452"/>
      <c r="F17" s="366">
        <f t="shared" si="0"/>
        <v>0</v>
      </c>
      <c r="I17" s="161" t="s">
        <v>559</v>
      </c>
      <c r="J17" s="161" t="s">
        <v>581</v>
      </c>
    </row>
    <row r="18" spans="1:10" s="5" customFormat="1" ht="20.100000000000001" customHeight="1" x14ac:dyDescent="0.2">
      <c r="A18" s="289">
        <v>3</v>
      </c>
      <c r="B18" s="292" t="s">
        <v>210</v>
      </c>
      <c r="C18" s="365"/>
      <c r="D18" s="366">
        <f>PAYMENTS!G129-RECEIPTS!E66</f>
        <v>0</v>
      </c>
      <c r="E18" s="452"/>
      <c r="F18" s="366">
        <f t="shared" si="0"/>
        <v>0</v>
      </c>
      <c r="I18" s="161" t="s">
        <v>560</v>
      </c>
      <c r="J18" s="161" t="s">
        <v>582</v>
      </c>
    </row>
    <row r="19" spans="1:10" s="5" customFormat="1" ht="20.100000000000001" customHeight="1" x14ac:dyDescent="0.2">
      <c r="A19" s="60" t="s">
        <v>16</v>
      </c>
      <c r="B19" s="367" t="s">
        <v>418</v>
      </c>
      <c r="C19" s="361"/>
      <c r="D19" s="362"/>
      <c r="E19" s="422"/>
      <c r="F19" s="361"/>
      <c r="I19" s="161" t="s">
        <v>561</v>
      </c>
      <c r="J19" s="161" t="s">
        <v>583</v>
      </c>
    </row>
    <row r="20" spans="1:10" s="5" customFormat="1" ht="20.100000000000001" customHeight="1" x14ac:dyDescent="0.2">
      <c r="A20" s="289">
        <v>1</v>
      </c>
      <c r="B20" s="292" t="s">
        <v>411</v>
      </c>
      <c r="C20" s="365"/>
      <c r="D20" s="366">
        <f>PAYMENTS!G132-RECEIPTS!E69</f>
        <v>0</v>
      </c>
      <c r="E20" s="452"/>
      <c r="F20" s="366">
        <f t="shared" si="0"/>
        <v>0</v>
      </c>
      <c r="I20" s="161" t="s">
        <v>562</v>
      </c>
      <c r="J20" s="161" t="s">
        <v>584</v>
      </c>
    </row>
    <row r="21" spans="1:10" s="5" customFormat="1" ht="20.100000000000001" customHeight="1" x14ac:dyDescent="0.2">
      <c r="A21" s="289">
        <v>2</v>
      </c>
      <c r="B21" s="292" t="s">
        <v>482</v>
      </c>
      <c r="C21" s="365"/>
      <c r="D21" s="366">
        <f>PAYMENTS!G133-RECEIPTS!E70</f>
        <v>0</v>
      </c>
      <c r="E21" s="451"/>
      <c r="F21" s="366">
        <f t="shared" si="0"/>
        <v>0</v>
      </c>
      <c r="I21" s="161" t="s">
        <v>565</v>
      </c>
      <c r="J21" s="161" t="s">
        <v>585</v>
      </c>
    </row>
    <row r="22" spans="1:10" s="5" customFormat="1" ht="20.100000000000001" customHeight="1" x14ac:dyDescent="0.2">
      <c r="A22" s="289">
        <v>3</v>
      </c>
      <c r="B22" s="292" t="s">
        <v>483</v>
      </c>
      <c r="C22" s="365"/>
      <c r="D22" s="366">
        <f>PAYMENTS!G134-RECEIPTS!E71</f>
        <v>0</v>
      </c>
      <c r="E22" s="451"/>
      <c r="F22" s="366">
        <f t="shared" si="0"/>
        <v>0</v>
      </c>
      <c r="I22" s="161" t="s">
        <v>564</v>
      </c>
      <c r="J22" s="161" t="s">
        <v>587</v>
      </c>
    </row>
    <row r="23" spans="1:10" s="5" customFormat="1" ht="20.100000000000001" customHeight="1" x14ac:dyDescent="0.2">
      <c r="A23" s="289">
        <v>4</v>
      </c>
      <c r="B23" s="290" t="s">
        <v>450</v>
      </c>
      <c r="C23" s="365"/>
      <c r="D23" s="366">
        <f>PAYMENTS!G135-RECEIPTS!E72</f>
        <v>0</v>
      </c>
      <c r="E23" s="452"/>
      <c r="F23" s="366">
        <f t="shared" si="0"/>
        <v>0</v>
      </c>
      <c r="I23" s="161" t="s">
        <v>566</v>
      </c>
      <c r="J23" s="161" t="s">
        <v>588</v>
      </c>
    </row>
    <row r="24" spans="1:10" s="5" customFormat="1" ht="20.100000000000001" customHeight="1" x14ac:dyDescent="0.2">
      <c r="A24" s="289">
        <v>5</v>
      </c>
      <c r="B24" s="292" t="s">
        <v>443</v>
      </c>
      <c r="C24" s="365"/>
      <c r="D24" s="366">
        <f>PAYMENTS!G136-RECEIPTS!E73</f>
        <v>0</v>
      </c>
      <c r="E24" s="452"/>
      <c r="F24" s="366">
        <f t="shared" si="0"/>
        <v>0</v>
      </c>
      <c r="I24" s="161" t="s">
        <v>567</v>
      </c>
      <c r="J24" s="161" t="s">
        <v>589</v>
      </c>
    </row>
    <row r="25" spans="1:10" s="5" customFormat="1" ht="20.100000000000001" customHeight="1" x14ac:dyDescent="0.2">
      <c r="A25" s="289">
        <v>6</v>
      </c>
      <c r="B25" s="292" t="s">
        <v>474</v>
      </c>
      <c r="C25" s="365"/>
      <c r="D25" s="366">
        <f>PAYMENTS!G137-RECEIPTS!E74</f>
        <v>0</v>
      </c>
      <c r="E25" s="452"/>
      <c r="F25" s="366">
        <f t="shared" si="0"/>
        <v>0</v>
      </c>
      <c r="I25" s="161" t="s">
        <v>568</v>
      </c>
      <c r="J25" s="161" t="s">
        <v>590</v>
      </c>
    </row>
    <row r="26" spans="1:10" s="5" customFormat="1" ht="20.100000000000001" customHeight="1" x14ac:dyDescent="0.2">
      <c r="A26" s="289">
        <v>7</v>
      </c>
      <c r="B26" s="293" t="s">
        <v>210</v>
      </c>
      <c r="C26" s="365"/>
      <c r="D26" s="366">
        <f>PAYMENTS!G138-RECEIPTS!E75</f>
        <v>0</v>
      </c>
      <c r="E26" s="452"/>
      <c r="F26" s="366">
        <f t="shared" si="0"/>
        <v>0</v>
      </c>
      <c r="I26" s="161" t="s">
        <v>570</v>
      </c>
      <c r="J26" s="161" t="s">
        <v>591</v>
      </c>
    </row>
    <row r="27" spans="1:10" s="5" customFormat="1" ht="20.100000000000001" customHeight="1" x14ac:dyDescent="0.2">
      <c r="A27" s="60" t="s">
        <v>17</v>
      </c>
      <c r="B27" s="367" t="s">
        <v>176</v>
      </c>
      <c r="C27" s="361"/>
      <c r="D27" s="362"/>
      <c r="E27" s="422"/>
      <c r="F27" s="361"/>
      <c r="I27" s="161" t="s">
        <v>569</v>
      </c>
      <c r="J27" s="161" t="s">
        <v>592</v>
      </c>
    </row>
    <row r="28" spans="1:10" s="5" customFormat="1" ht="20.100000000000001" customHeight="1" x14ac:dyDescent="0.2">
      <c r="A28" s="289">
        <v>1</v>
      </c>
      <c r="B28" s="368" t="s">
        <v>34</v>
      </c>
      <c r="C28" s="365"/>
      <c r="D28" s="366">
        <f>PAYMENTS!G141-RECEIPTS!E78</f>
        <v>0</v>
      </c>
      <c r="E28" s="452"/>
      <c r="F28" s="366">
        <f t="shared" si="0"/>
        <v>0</v>
      </c>
      <c r="I28" s="161" t="s">
        <v>571</v>
      </c>
      <c r="J28" s="161" t="s">
        <v>593</v>
      </c>
    </row>
    <row r="29" spans="1:10" s="5" customFormat="1" ht="20.100000000000001" customHeight="1" x14ac:dyDescent="0.2">
      <c r="A29" s="289">
        <v>2</v>
      </c>
      <c r="B29" s="368" t="s">
        <v>210</v>
      </c>
      <c r="C29" s="365"/>
      <c r="D29" s="366">
        <f>PAYMENTS!G142-RECEIPTS!E79</f>
        <v>0</v>
      </c>
      <c r="E29" s="452"/>
      <c r="F29" s="366">
        <f t="shared" si="0"/>
        <v>0</v>
      </c>
      <c r="I29" s="109"/>
      <c r="J29" s="161" t="s">
        <v>594</v>
      </c>
    </row>
    <row r="30" spans="1:10" s="5" customFormat="1" ht="20.100000000000001" customHeight="1" x14ac:dyDescent="0.2">
      <c r="A30" s="60" t="s">
        <v>21</v>
      </c>
      <c r="B30" s="367" t="s">
        <v>207</v>
      </c>
      <c r="C30" s="361"/>
      <c r="D30" s="362"/>
      <c r="E30" s="422"/>
      <c r="F30" s="361"/>
      <c r="I30" s="109"/>
      <c r="J30" s="161" t="s">
        <v>595</v>
      </c>
    </row>
    <row r="31" spans="1:10" s="5" customFormat="1" ht="20.100000000000001" customHeight="1" x14ac:dyDescent="0.2">
      <c r="A31" s="289">
        <v>1</v>
      </c>
      <c r="B31" s="293" t="s">
        <v>320</v>
      </c>
      <c r="C31" s="454"/>
      <c r="D31" s="454"/>
      <c r="E31" s="455"/>
      <c r="F31" s="454">
        <f t="shared" si="0"/>
        <v>0</v>
      </c>
      <c r="J31" s="161" t="s">
        <v>596</v>
      </c>
    </row>
    <row r="32" spans="1:10" s="5" customFormat="1" ht="20.100000000000001" customHeight="1" x14ac:dyDescent="0.2">
      <c r="A32" s="60" t="s">
        <v>22</v>
      </c>
      <c r="B32" s="367" t="s">
        <v>208</v>
      </c>
      <c r="C32" s="456"/>
      <c r="D32" s="457"/>
      <c r="E32" s="458"/>
      <c r="F32" s="456"/>
      <c r="J32" s="161" t="s">
        <v>597</v>
      </c>
    </row>
    <row r="33" spans="1:6" s="5" customFormat="1" ht="20.100000000000001" customHeight="1" x14ac:dyDescent="0.2">
      <c r="A33" s="289">
        <v>1</v>
      </c>
      <c r="B33" s="293" t="s">
        <v>167</v>
      </c>
      <c r="C33" s="454"/>
      <c r="D33" s="457"/>
      <c r="E33" s="454"/>
      <c r="F33" s="454">
        <f t="shared" si="0"/>
        <v>0</v>
      </c>
    </row>
    <row r="34" spans="1:6" s="5" customFormat="1" ht="20.100000000000001" customHeight="1" x14ac:dyDescent="0.2">
      <c r="A34" s="289">
        <v>2</v>
      </c>
      <c r="B34" s="293" t="s">
        <v>26</v>
      </c>
      <c r="C34" s="454"/>
      <c r="D34" s="457"/>
      <c r="E34" s="454"/>
      <c r="F34" s="454">
        <f t="shared" si="0"/>
        <v>0</v>
      </c>
    </row>
    <row r="35" spans="1:6" s="5" customFormat="1" ht="20.100000000000001" customHeight="1" x14ac:dyDescent="0.2">
      <c r="A35" s="289">
        <v>3</v>
      </c>
      <c r="B35" s="293" t="s">
        <v>168</v>
      </c>
      <c r="C35" s="454"/>
      <c r="D35" s="457"/>
      <c r="E35" s="454"/>
      <c r="F35" s="454">
        <f t="shared" si="0"/>
        <v>0</v>
      </c>
    </row>
    <row r="36" spans="1:6" s="5" customFormat="1" ht="20.100000000000001" customHeight="1" x14ac:dyDescent="0.2">
      <c r="A36" s="60" t="s">
        <v>25</v>
      </c>
      <c r="B36" s="367" t="s">
        <v>410</v>
      </c>
      <c r="C36" s="456"/>
      <c r="D36" s="457"/>
      <c r="E36" s="458"/>
      <c r="F36" s="456"/>
    </row>
    <row r="37" spans="1:6" s="5" customFormat="1" ht="20.100000000000001" customHeight="1" x14ac:dyDescent="0.2">
      <c r="A37" s="289">
        <v>1</v>
      </c>
      <c r="B37" s="293" t="s">
        <v>209</v>
      </c>
      <c r="C37" s="454"/>
      <c r="D37" s="457"/>
      <c r="E37" s="454"/>
      <c r="F37" s="454">
        <f t="shared" si="0"/>
        <v>0</v>
      </c>
    </row>
    <row r="38" spans="1:6" s="5" customFormat="1" ht="20.100000000000001" customHeight="1" x14ac:dyDescent="0.2">
      <c r="A38" s="289">
        <v>2</v>
      </c>
      <c r="B38" s="293" t="s">
        <v>210</v>
      </c>
      <c r="C38" s="454"/>
      <c r="D38" s="457"/>
      <c r="E38" s="454"/>
      <c r="F38" s="454">
        <f t="shared" si="0"/>
        <v>0</v>
      </c>
    </row>
    <row r="39" spans="1:6" s="5" customFormat="1" ht="20.100000000000001" customHeight="1" x14ac:dyDescent="0.2">
      <c r="A39" s="289"/>
      <c r="B39" s="291" t="s">
        <v>106</v>
      </c>
      <c r="C39" s="343">
        <f>SUM(C10:C14)+SUM(C16:C18)+SUM(C20:C26)+SUM(C28:C29)+C31+SUM(C33:C35)+SUM(C37:C38)</f>
        <v>0</v>
      </c>
      <c r="D39" s="343">
        <f>SUM(D10:D14)+SUM(D16:D18)+SUM(D20:D26)+SUM(D28:D29)+D31+SUM(D33:D35)+SUM(D37:D38)</f>
        <v>0</v>
      </c>
      <c r="E39" s="343">
        <f>SUM(E10:E14)+SUM(E16:E18)+SUM(E20:E26)+SUM(E28:E29)+E31+SUM(E33:E35)+SUM(E37:E38)</f>
        <v>0</v>
      </c>
      <c r="F39" s="343">
        <f>SUM(F10:F14)+SUM(F16:F18)+SUM(F20:F26)+SUM(F28:F29)+F31+SUM(F33:F35)+SUM(F37:F38)</f>
        <v>0</v>
      </c>
    </row>
    <row r="40" spans="1:6" s="26" customFormat="1" ht="37.5" customHeight="1" x14ac:dyDescent="0.25">
      <c r="A40" s="882" t="s">
        <v>840</v>
      </c>
      <c r="B40" s="883"/>
      <c r="C40" s="883"/>
      <c r="D40" s="883"/>
      <c r="E40" s="883"/>
      <c r="F40" s="883"/>
    </row>
  </sheetData>
  <sheetProtection formatColumns="0" formatRows="0"/>
  <mergeCells count="6">
    <mergeCell ref="A40:F40"/>
    <mergeCell ref="A1:F1"/>
    <mergeCell ref="A3:F3"/>
    <mergeCell ref="A5:F5"/>
    <mergeCell ref="A7:A8"/>
    <mergeCell ref="B7:B8"/>
  </mergeCells>
  <hyperlinks>
    <hyperlink ref="I9" location="BS!Print_Area" display="Balance Sheet"/>
    <hyperlink ref="I10" location="RECEIPTS!Print_Titles" display="Receipt"/>
    <hyperlink ref="I11" location="PAYMENTS!Print_Titles" display="Payment"/>
    <hyperlink ref="I12" location="'ANNE-REC-SF-PROV '!Print_Area" display="SF-Rec-Prov-Annex"/>
    <hyperlink ref="I13" location="'ANNE-REC-VVN-PROV'!Print_Area" display="VVN-Rec-Prov-Annex"/>
    <hyperlink ref="I14" location="'ANNE-PAYM-PROJCTSF-PROV'!Print_Area" display="Project-Rec-Prov-Annex"/>
    <hyperlink ref="I15" location="'ANNE-PAYM-SF-PROV'!Print_Area" display="SF-Paym-Prov-Annex"/>
    <hyperlink ref="I16" location="'ANNE-PAYM-VVN-PROV'!Print_Area" display="VVN-Paym-Prov-Annex"/>
    <hyperlink ref="I17" location="'ANNE-PAYM-PLAN-PROV'!Print_Area" display="Plan-Paym-Prov-Annex"/>
    <hyperlink ref="I18" location="'I&amp;E'!Print_Area" display="Income &amp; Expenditure"/>
    <hyperlink ref="I19" location="'S-1'!Print_Area" display="Schedule-1"/>
    <hyperlink ref="I20" location="'S-2'!Print_Area" display="Schedule-2"/>
    <hyperlink ref="I21" location="'2A'!Print_Area" display="Schedule-2A"/>
    <hyperlink ref="I22" location="'S- 3 A'!A1" display="Schedule-3A"/>
    <hyperlink ref="I23" location="'S-3B'!A1" display="Schedule-3B"/>
    <hyperlink ref="I24" location="'ANN-S3-SF Civil'!Print_Area" display="S3-Annex-SF"/>
    <hyperlink ref="I25" location="'ANN-S3-VVN-ALL'!Print_Area" display="S3-Annex-VVN"/>
    <hyperlink ref="I26" location="'ANN-S3-PROJCT-SF'!Print_Area" display="S3-Annex-Project"/>
    <hyperlink ref="I27" location="'ANN-S3-PLAN'!Print_Area" display="S3-Annex-Plan"/>
    <hyperlink ref="I28" location="'ANN-S3-SP.PLAN'!Print_Area" display="S3-Annex-Specific Plan"/>
    <hyperlink ref="J9" location="'S-4'!Print_Area" display="Schedule-4 (All)"/>
    <hyperlink ref="J10" location="'S-4 A'!A1" display="Sch-4A (SF)"/>
    <hyperlink ref="J11" location="'s4-B'!A1" display="Sch-4B (Plan)"/>
    <hyperlink ref="J12" location="'s 4 c '!A1" display="Sch-4C (Specific Plan)"/>
    <hyperlink ref="J13" location="'s 4 D'!A1" display="Sch-4D (VVN)"/>
    <hyperlink ref="J14" location="'s 4 E'!A1" display="Sch-4E (Project)"/>
    <hyperlink ref="J15" location="'S- 7'!A1" display="Schedule-7"/>
    <hyperlink ref="J16" location="'S  8'!Print_Area" display="Schedule-8"/>
    <hyperlink ref="J17" location="'ANNE-S8-SF Civil'!A1" display="S8-Annex-SF"/>
    <hyperlink ref="J18" location="'ANNE-S8-VVN All'!A1" display="S8-Annex-VVN"/>
    <hyperlink ref="J19" location="'ANNE-S8-ProjectSF'!A1" display="S8-Annex-Project"/>
    <hyperlink ref="J20" location="'ANNE-S8-PLAN'!A1" display="S8-Annex-Plan"/>
    <hyperlink ref="J21" location="'ANNE-S8-SP.PLAN'!A1" display="S8-Annex-Sp. Plan"/>
    <hyperlink ref="J22" location="'SCH-9 &amp; 10 '!Print_Area" display="S-10"/>
    <hyperlink ref="J23" location="'SCH 12 &amp;13 &amp; 14'!Print_Area" display="S-12"/>
    <hyperlink ref="J24" location="'SCH 12 &amp;13 &amp; 14'!Print_Area" display="S-13"/>
    <hyperlink ref="J25" location="'SCH 12 &amp;13 &amp; 14'!Print_Area" display="S-14"/>
    <hyperlink ref="J26" location="'SC-15'!Print_Area" display="S-15"/>
    <hyperlink ref="J27" location="'SCH- 16 &amp; 17'!Print_Area" display="S-16"/>
    <hyperlink ref="J28" location="'SCH- 16 &amp; 17'!Print_Area" display="S-17"/>
    <hyperlink ref="J29" location="'sch - 18 &amp;19 &amp; 22'!Print_Area" display="S-18"/>
    <hyperlink ref="J30" location="'sch - 18 &amp;19 &amp; 22'!Print_Area" display="S-19"/>
    <hyperlink ref="J31" location="'S-4'!Print_Area" display="S-4"/>
    <hyperlink ref="J32" location="'sch - 18 &amp;19 &amp; 22'!Print_Area" display="S-22"/>
  </hyperlinks>
  <printOptions horizontalCentered="1" verticalCentered="1" gridLines="1"/>
  <pageMargins left="0.47244094488188981" right="0.23622047244094491" top="0.35433070866141736" bottom="0.47244094488188981" header="0.23622047244094491" footer="0.31496062992125984"/>
  <pageSetup paperSize="9" scale="66" firstPageNumber="32" orientation="landscape" blackAndWhite="1" useFirstPageNumber="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F40"/>
  <sheetViews>
    <sheetView view="pageBreakPreview" topLeftCell="A28" zoomScaleSheetLayoutView="100" workbookViewId="0">
      <selection activeCell="A20" sqref="A20:A26"/>
    </sheetView>
  </sheetViews>
  <sheetFormatPr defaultColWidth="20.140625" defaultRowHeight="12.75" x14ac:dyDescent="0.25"/>
  <cols>
    <col min="1" max="1" width="4.7109375" style="85" customWidth="1"/>
    <col min="2" max="2" width="60.140625" style="81" customWidth="1"/>
    <col min="3" max="3" width="20.140625" style="81" customWidth="1"/>
    <col min="4" max="4" width="23.42578125" style="81" customWidth="1"/>
    <col min="5" max="5" width="20.140625" style="85" customWidth="1"/>
    <col min="6" max="6" width="20.140625" style="81" customWidth="1"/>
    <col min="7" max="251" width="9.140625" style="81" customWidth="1"/>
    <col min="252" max="252" width="4.7109375" style="81" customWidth="1"/>
    <col min="253" max="253" width="60.140625" style="81" customWidth="1"/>
    <col min="254" max="254" width="20.140625" style="81" customWidth="1"/>
    <col min="255" max="255" width="23.42578125" style="81" customWidth="1"/>
    <col min="256" max="16384" width="20.140625" style="81"/>
  </cols>
  <sheetData>
    <row r="1" spans="1:6" ht="18.75" customHeight="1" x14ac:dyDescent="0.25">
      <c r="A1" s="946" t="str">
        <f>COVER!A1</f>
        <v>Kendriya Vidyalaya  GANGTOK</v>
      </c>
      <c r="B1" s="946"/>
      <c r="C1" s="946"/>
      <c r="D1" s="946"/>
      <c r="E1" s="946"/>
      <c r="F1" s="946"/>
    </row>
    <row r="2" spans="1:6" s="79" customFormat="1" ht="15" customHeight="1" x14ac:dyDescent="0.25">
      <c r="A2" s="82"/>
      <c r="B2" s="82"/>
      <c r="C2" s="82"/>
      <c r="D2" s="82"/>
      <c r="E2" s="82"/>
      <c r="F2" s="82"/>
    </row>
    <row r="3" spans="1:6" s="79" customFormat="1" ht="23.25" customHeight="1" x14ac:dyDescent="0.25">
      <c r="A3" s="885" t="s">
        <v>674</v>
      </c>
      <c r="B3" s="892"/>
      <c r="C3" s="892"/>
      <c r="D3" s="892"/>
      <c r="E3" s="892"/>
      <c r="F3" s="892"/>
    </row>
    <row r="4" spans="1:6" s="79" customFormat="1" ht="21.75" customHeight="1" x14ac:dyDescent="0.25">
      <c r="A4" s="82"/>
      <c r="B4" s="82"/>
      <c r="C4" s="82"/>
      <c r="D4" s="82"/>
      <c r="E4" s="82"/>
      <c r="F4" s="82"/>
    </row>
    <row r="5" spans="1:6" s="79" customFormat="1" ht="21.75" customHeight="1" x14ac:dyDescent="0.25">
      <c r="A5" s="884" t="s">
        <v>675</v>
      </c>
      <c r="B5" s="884"/>
      <c r="C5" s="884"/>
      <c r="D5" s="884"/>
      <c r="E5" s="884"/>
      <c r="F5" s="884"/>
    </row>
    <row r="6" spans="1:6" s="79" customFormat="1" ht="21.75" customHeight="1" thickBot="1" x14ac:dyDescent="0.3">
      <c r="A6" s="80"/>
      <c r="B6" s="82"/>
      <c r="C6" s="82"/>
      <c r="D6" s="82"/>
      <c r="E6" s="82"/>
      <c r="F6" s="82"/>
    </row>
    <row r="7" spans="1:6" ht="43.5" customHeight="1" thickBot="1" x14ac:dyDescent="0.3">
      <c r="A7" s="948" t="s">
        <v>152</v>
      </c>
      <c r="B7" s="950" t="s">
        <v>202</v>
      </c>
      <c r="C7" s="358" t="s">
        <v>169</v>
      </c>
      <c r="D7" s="358" t="s">
        <v>533</v>
      </c>
      <c r="E7" s="358" t="s">
        <v>524</v>
      </c>
      <c r="F7" s="358" t="s">
        <v>525</v>
      </c>
    </row>
    <row r="8" spans="1:6" ht="12.75" customHeight="1" thickBot="1" x14ac:dyDescent="0.3">
      <c r="A8" s="949"/>
      <c r="B8" s="951"/>
      <c r="C8" s="359">
        <v>1</v>
      </c>
      <c r="D8" s="359">
        <v>2</v>
      </c>
      <c r="E8" s="359">
        <v>3</v>
      </c>
      <c r="F8" s="359">
        <v>4</v>
      </c>
    </row>
    <row r="9" spans="1:6" s="5" customFormat="1" ht="20.100000000000001" customHeight="1" x14ac:dyDescent="0.2">
      <c r="A9" s="360" t="s">
        <v>3</v>
      </c>
      <c r="B9" s="354" t="s">
        <v>373</v>
      </c>
      <c r="C9" s="361"/>
      <c r="D9" s="362"/>
      <c r="E9" s="422"/>
      <c r="F9" s="361"/>
    </row>
    <row r="10" spans="1:6" s="5" customFormat="1" ht="20.100000000000001" customHeight="1" x14ac:dyDescent="0.2">
      <c r="A10" s="363">
        <v>1</v>
      </c>
      <c r="B10" s="364" t="s">
        <v>148</v>
      </c>
      <c r="C10" s="365"/>
      <c r="D10" s="366">
        <f>PAYMENTS!H120-RECEIPTS!F57</f>
        <v>0</v>
      </c>
      <c r="E10" s="452"/>
      <c r="F10" s="366">
        <f>C10+D10+E10</f>
        <v>0</v>
      </c>
    </row>
    <row r="11" spans="1:6" s="5" customFormat="1" ht="20.100000000000001" customHeight="1" x14ac:dyDescent="0.2">
      <c r="A11" s="363">
        <v>2</v>
      </c>
      <c r="B11" s="364" t="s">
        <v>48</v>
      </c>
      <c r="C11" s="365"/>
      <c r="D11" s="366">
        <f>PAYMENTS!H121-RECEIPTS!F58</f>
        <v>0</v>
      </c>
      <c r="E11" s="452"/>
      <c r="F11" s="366">
        <f t="shared" ref="F11:F38" si="0">C11+D11+E11</f>
        <v>0</v>
      </c>
    </row>
    <row r="12" spans="1:6" s="5" customFormat="1" ht="20.100000000000001" customHeight="1" x14ac:dyDescent="0.2">
      <c r="A12" s="363">
        <v>3</v>
      </c>
      <c r="B12" s="364" t="s">
        <v>162</v>
      </c>
      <c r="C12" s="365"/>
      <c r="D12" s="366">
        <f>PAYMENTS!H122-RECEIPTS!F59</f>
        <v>0</v>
      </c>
      <c r="E12" s="452"/>
      <c r="F12" s="366">
        <f t="shared" si="0"/>
        <v>0</v>
      </c>
    </row>
    <row r="13" spans="1:6" s="5" customFormat="1" ht="20.100000000000001" customHeight="1" x14ac:dyDescent="0.2">
      <c r="A13" s="363">
        <v>4</v>
      </c>
      <c r="B13" s="364" t="s">
        <v>719</v>
      </c>
      <c r="C13" s="365"/>
      <c r="D13" s="366">
        <f>PAYMENTS!H123-RECEIPTS!F60</f>
        <v>0</v>
      </c>
      <c r="E13" s="452"/>
      <c r="F13" s="366">
        <f t="shared" si="0"/>
        <v>0</v>
      </c>
    </row>
    <row r="14" spans="1:6" s="5" customFormat="1" ht="20.100000000000001" customHeight="1" x14ac:dyDescent="0.2">
      <c r="A14" s="289">
        <v>5</v>
      </c>
      <c r="B14" s="292" t="s">
        <v>210</v>
      </c>
      <c r="C14" s="365"/>
      <c r="D14" s="366">
        <f>PAYMENTS!H124-RECEIPTS!F61</f>
        <v>0</v>
      </c>
      <c r="E14" s="452"/>
      <c r="F14" s="366">
        <f t="shared" si="0"/>
        <v>0</v>
      </c>
    </row>
    <row r="15" spans="1:6" s="5" customFormat="1" ht="20.100000000000001" customHeight="1" x14ac:dyDescent="0.2">
      <c r="A15" s="60" t="s">
        <v>12</v>
      </c>
      <c r="B15" s="367" t="s">
        <v>374</v>
      </c>
      <c r="C15" s="361"/>
      <c r="D15" s="362"/>
      <c r="E15" s="480"/>
      <c r="F15" s="361"/>
    </row>
    <row r="16" spans="1:6" s="5" customFormat="1" ht="20.100000000000001" customHeight="1" x14ac:dyDescent="0.2">
      <c r="A16" s="289">
        <v>1</v>
      </c>
      <c r="B16" s="292" t="s">
        <v>29</v>
      </c>
      <c r="C16" s="365"/>
      <c r="D16" s="366">
        <f>PAYMENTS!H127-RECEIPTS!F64</f>
        <v>0</v>
      </c>
      <c r="E16" s="452"/>
      <c r="F16" s="366">
        <f t="shared" si="0"/>
        <v>0</v>
      </c>
    </row>
    <row r="17" spans="1:6" s="5" customFormat="1" ht="20.100000000000001" customHeight="1" x14ac:dyDescent="0.2">
      <c r="A17" s="289">
        <v>2</v>
      </c>
      <c r="B17" s="292" t="s">
        <v>174</v>
      </c>
      <c r="C17" s="365"/>
      <c r="D17" s="366">
        <f>PAYMENTS!H128-RECEIPTS!F65</f>
        <v>0</v>
      </c>
      <c r="E17" s="452"/>
      <c r="F17" s="366">
        <f t="shared" si="0"/>
        <v>0</v>
      </c>
    </row>
    <row r="18" spans="1:6" s="5" customFormat="1" ht="20.100000000000001" customHeight="1" x14ac:dyDescent="0.2">
      <c r="A18" s="289">
        <v>3</v>
      </c>
      <c r="B18" s="292" t="s">
        <v>210</v>
      </c>
      <c r="C18" s="365"/>
      <c r="D18" s="366">
        <f>PAYMENTS!H129-RECEIPTS!F66</f>
        <v>0</v>
      </c>
      <c r="E18" s="452"/>
      <c r="F18" s="366">
        <f t="shared" si="0"/>
        <v>0</v>
      </c>
    </row>
    <row r="19" spans="1:6" s="5" customFormat="1" ht="20.100000000000001" customHeight="1" x14ac:dyDescent="0.2">
      <c r="A19" s="60" t="s">
        <v>16</v>
      </c>
      <c r="B19" s="367" t="s">
        <v>418</v>
      </c>
      <c r="C19" s="361"/>
      <c r="D19" s="362"/>
      <c r="E19" s="422"/>
      <c r="F19" s="361"/>
    </row>
    <row r="20" spans="1:6" s="5" customFormat="1" ht="20.100000000000001" customHeight="1" x14ac:dyDescent="0.2">
      <c r="A20" s="289">
        <v>1</v>
      </c>
      <c r="B20" s="292" t="s">
        <v>411</v>
      </c>
      <c r="C20" s="365"/>
      <c r="D20" s="366">
        <f>PAYMENTS!H132-RECEIPTS!F69</f>
        <v>0</v>
      </c>
      <c r="E20" s="452"/>
      <c r="F20" s="366">
        <f t="shared" si="0"/>
        <v>0</v>
      </c>
    </row>
    <row r="21" spans="1:6" s="5" customFormat="1" ht="20.100000000000001" customHeight="1" x14ac:dyDescent="0.2">
      <c r="A21" s="289">
        <v>2</v>
      </c>
      <c r="B21" s="292" t="s">
        <v>482</v>
      </c>
      <c r="C21" s="365"/>
      <c r="D21" s="366">
        <f>PAYMENTS!H133-RECEIPTS!F70</f>
        <v>0</v>
      </c>
      <c r="E21" s="451"/>
      <c r="F21" s="366">
        <f t="shared" si="0"/>
        <v>0</v>
      </c>
    </row>
    <row r="22" spans="1:6" s="5" customFormat="1" ht="20.100000000000001" customHeight="1" x14ac:dyDescent="0.2">
      <c r="A22" s="289">
        <v>3</v>
      </c>
      <c r="B22" s="292" t="s">
        <v>483</v>
      </c>
      <c r="C22" s="365"/>
      <c r="D22" s="366">
        <f>PAYMENTS!H134-RECEIPTS!F71</f>
        <v>0</v>
      </c>
      <c r="E22" s="451"/>
      <c r="F22" s="366">
        <f t="shared" si="0"/>
        <v>0</v>
      </c>
    </row>
    <row r="23" spans="1:6" s="5" customFormat="1" ht="20.100000000000001" customHeight="1" x14ac:dyDescent="0.2">
      <c r="A23" s="289">
        <v>4</v>
      </c>
      <c r="B23" s="290" t="s">
        <v>450</v>
      </c>
      <c r="C23" s="365"/>
      <c r="D23" s="366">
        <f>PAYMENTS!H135-RECEIPTS!F72</f>
        <v>0</v>
      </c>
      <c r="E23" s="452"/>
      <c r="F23" s="366">
        <f t="shared" si="0"/>
        <v>0</v>
      </c>
    </row>
    <row r="24" spans="1:6" s="5" customFormat="1" ht="20.100000000000001" customHeight="1" x14ac:dyDescent="0.2">
      <c r="A24" s="289">
        <v>5</v>
      </c>
      <c r="B24" s="292" t="s">
        <v>443</v>
      </c>
      <c r="C24" s="365"/>
      <c r="D24" s="366">
        <f>PAYMENTS!H136-RECEIPTS!F73</f>
        <v>0</v>
      </c>
      <c r="E24" s="452"/>
      <c r="F24" s="366">
        <f t="shared" si="0"/>
        <v>0</v>
      </c>
    </row>
    <row r="25" spans="1:6" s="5" customFormat="1" ht="20.100000000000001" customHeight="1" x14ac:dyDescent="0.2">
      <c r="A25" s="289">
        <v>6</v>
      </c>
      <c r="B25" s="292" t="s">
        <v>474</v>
      </c>
      <c r="C25" s="365"/>
      <c r="D25" s="366">
        <f>PAYMENTS!H137-RECEIPTS!F74</f>
        <v>0</v>
      </c>
      <c r="E25" s="452"/>
      <c r="F25" s="366">
        <f t="shared" si="0"/>
        <v>0</v>
      </c>
    </row>
    <row r="26" spans="1:6" s="5" customFormat="1" ht="20.100000000000001" customHeight="1" x14ac:dyDescent="0.2">
      <c r="A26" s="289">
        <v>7</v>
      </c>
      <c r="B26" s="293" t="s">
        <v>210</v>
      </c>
      <c r="C26" s="365"/>
      <c r="D26" s="366">
        <f>PAYMENTS!H138-RECEIPTS!F75</f>
        <v>0</v>
      </c>
      <c r="E26" s="452"/>
      <c r="F26" s="366">
        <f t="shared" si="0"/>
        <v>0</v>
      </c>
    </row>
    <row r="27" spans="1:6" s="5" customFormat="1" ht="20.100000000000001" customHeight="1" x14ac:dyDescent="0.2">
      <c r="A27" s="60" t="s">
        <v>17</v>
      </c>
      <c r="B27" s="367" t="s">
        <v>176</v>
      </c>
      <c r="C27" s="361"/>
      <c r="D27" s="362"/>
      <c r="E27" s="480"/>
      <c r="F27" s="361"/>
    </row>
    <row r="28" spans="1:6" s="5" customFormat="1" ht="20.100000000000001" customHeight="1" x14ac:dyDescent="0.2">
      <c r="A28" s="289">
        <v>1</v>
      </c>
      <c r="B28" s="368" t="s">
        <v>34</v>
      </c>
      <c r="C28" s="365"/>
      <c r="D28" s="366">
        <f>PAYMENTS!H141-RECEIPTS!F78</f>
        <v>0</v>
      </c>
      <c r="E28" s="452"/>
      <c r="F28" s="366">
        <f t="shared" si="0"/>
        <v>0</v>
      </c>
    </row>
    <row r="29" spans="1:6" s="5" customFormat="1" ht="18" customHeight="1" x14ac:dyDescent="0.2">
      <c r="A29" s="289">
        <v>2</v>
      </c>
      <c r="B29" s="368" t="s">
        <v>210</v>
      </c>
      <c r="C29" s="365"/>
      <c r="D29" s="366">
        <f>PAYMENTS!H142-RECEIPTS!F79</f>
        <v>0</v>
      </c>
      <c r="E29" s="452"/>
      <c r="F29" s="366">
        <f t="shared" si="0"/>
        <v>0</v>
      </c>
    </row>
    <row r="30" spans="1:6" s="5" customFormat="1" ht="20.100000000000001" customHeight="1" x14ac:dyDescent="0.2">
      <c r="A30" s="60" t="s">
        <v>21</v>
      </c>
      <c r="B30" s="367" t="s">
        <v>207</v>
      </c>
      <c r="C30" s="361"/>
      <c r="D30" s="362"/>
      <c r="E30" s="422"/>
      <c r="F30" s="361"/>
    </row>
    <row r="31" spans="1:6" s="5" customFormat="1" ht="20.100000000000001" customHeight="1" x14ac:dyDescent="0.2">
      <c r="A31" s="289">
        <v>1</v>
      </c>
      <c r="B31" s="293" t="s">
        <v>320</v>
      </c>
      <c r="C31" s="454"/>
      <c r="D31" s="454"/>
      <c r="E31" s="455"/>
      <c r="F31" s="454">
        <f t="shared" si="0"/>
        <v>0</v>
      </c>
    </row>
    <row r="32" spans="1:6" s="5" customFormat="1" ht="20.100000000000001" customHeight="1" x14ac:dyDescent="0.2">
      <c r="A32" s="60" t="s">
        <v>22</v>
      </c>
      <c r="B32" s="367" t="s">
        <v>208</v>
      </c>
      <c r="C32" s="456"/>
      <c r="D32" s="457"/>
      <c r="E32" s="458"/>
      <c r="F32" s="456"/>
    </row>
    <row r="33" spans="1:6" s="5" customFormat="1" ht="20.100000000000001" customHeight="1" x14ac:dyDescent="0.2">
      <c r="A33" s="289">
        <v>1</v>
      </c>
      <c r="B33" s="293" t="s">
        <v>167</v>
      </c>
      <c r="C33" s="454"/>
      <c r="D33" s="457"/>
      <c r="E33" s="454"/>
      <c r="F33" s="454">
        <f t="shared" si="0"/>
        <v>0</v>
      </c>
    </row>
    <row r="34" spans="1:6" s="5" customFormat="1" ht="20.100000000000001" customHeight="1" x14ac:dyDescent="0.2">
      <c r="A34" s="289">
        <v>2</v>
      </c>
      <c r="B34" s="293" t="s">
        <v>26</v>
      </c>
      <c r="C34" s="454"/>
      <c r="D34" s="457"/>
      <c r="E34" s="454"/>
      <c r="F34" s="454">
        <f t="shared" si="0"/>
        <v>0</v>
      </c>
    </row>
    <row r="35" spans="1:6" s="5" customFormat="1" ht="20.100000000000001" customHeight="1" x14ac:dyDescent="0.2">
      <c r="A35" s="289">
        <v>3</v>
      </c>
      <c r="B35" s="293" t="s">
        <v>168</v>
      </c>
      <c r="C35" s="454"/>
      <c r="D35" s="457"/>
      <c r="E35" s="454"/>
      <c r="F35" s="454">
        <f t="shared" si="0"/>
        <v>0</v>
      </c>
    </row>
    <row r="36" spans="1:6" s="5" customFormat="1" ht="20.100000000000001" customHeight="1" x14ac:dyDescent="0.2">
      <c r="A36" s="60" t="s">
        <v>25</v>
      </c>
      <c r="B36" s="367" t="s">
        <v>410</v>
      </c>
      <c r="C36" s="456"/>
      <c r="D36" s="457"/>
      <c r="E36" s="458"/>
      <c r="F36" s="456"/>
    </row>
    <row r="37" spans="1:6" s="5" customFormat="1" ht="20.100000000000001" customHeight="1" x14ac:dyDescent="0.2">
      <c r="A37" s="289">
        <v>1</v>
      </c>
      <c r="B37" s="293" t="s">
        <v>209</v>
      </c>
      <c r="C37" s="454"/>
      <c r="D37" s="457"/>
      <c r="E37" s="454"/>
      <c r="F37" s="454">
        <f t="shared" si="0"/>
        <v>0</v>
      </c>
    </row>
    <row r="38" spans="1:6" s="5" customFormat="1" ht="20.100000000000001" customHeight="1" x14ac:dyDescent="0.2">
      <c r="A38" s="289">
        <v>2</v>
      </c>
      <c r="B38" s="293" t="s">
        <v>210</v>
      </c>
      <c r="C38" s="454"/>
      <c r="D38" s="457"/>
      <c r="E38" s="454"/>
      <c r="F38" s="454">
        <f t="shared" si="0"/>
        <v>0</v>
      </c>
    </row>
    <row r="39" spans="1:6" s="5" customFormat="1" ht="20.100000000000001" customHeight="1" x14ac:dyDescent="0.2">
      <c r="A39" s="289"/>
      <c r="B39" s="291" t="s">
        <v>106</v>
      </c>
      <c r="C39" s="343">
        <f>SUM(C10:C14)+SUM(C16:C18)+SUM(C20:C26)+SUM(C28:C29)+C31+SUM(C33:C35)+SUM(C37:C38)</f>
        <v>0</v>
      </c>
      <c r="D39" s="343">
        <f>SUM(D10:D14)+SUM(D16:D18)+SUM(D20:D26)+SUM(D28:D29)+D31+SUM(D33:D35)+SUM(D37:D38)</f>
        <v>0</v>
      </c>
      <c r="E39" s="343">
        <f>SUM(E10:E14)+SUM(E16:E18)+SUM(E20:E26)+SUM(E28:E29)+E31+SUM(E33:E35)+SUM(E37:E38)</f>
        <v>0</v>
      </c>
      <c r="F39" s="343">
        <f>SUM(F10:F14)+SUM(F16:F18)+SUM(F20:F26)+SUM(F28:F29)+F31+SUM(F33:F35)+SUM(F37:F38)</f>
        <v>0</v>
      </c>
    </row>
    <row r="40" spans="1:6" s="26" customFormat="1" ht="47.25" customHeight="1" x14ac:dyDescent="0.25">
      <c r="A40" s="882" t="s">
        <v>840</v>
      </c>
      <c r="B40" s="883"/>
      <c r="C40" s="883"/>
      <c r="D40" s="883"/>
      <c r="E40" s="883"/>
      <c r="F40" s="883"/>
    </row>
  </sheetData>
  <sheetProtection formatColumns="0" formatRows="0"/>
  <mergeCells count="6">
    <mergeCell ref="A40:F40"/>
    <mergeCell ref="A1:F1"/>
    <mergeCell ref="A3:F3"/>
    <mergeCell ref="A5:F5"/>
    <mergeCell ref="A7:A8"/>
    <mergeCell ref="B7:B8"/>
  </mergeCells>
  <printOptions horizontalCentered="1" verticalCentered="1" gridLines="1"/>
  <pageMargins left="0.47244094488188981" right="0.23622047244094491" top="0.35433070866141736" bottom="0.47244094488188981" header="0.23622047244094491" footer="0.31496062992125984"/>
  <pageSetup paperSize="9" scale="65" firstPageNumber="32" orientation="landscape" blackAndWhite="1" useFirstPageNumber="1"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78"/>
  <sheetViews>
    <sheetView view="pageBreakPreview" topLeftCell="A19" zoomScaleSheetLayoutView="100" workbookViewId="0">
      <selection activeCell="C17" sqref="C17"/>
    </sheetView>
  </sheetViews>
  <sheetFormatPr defaultRowHeight="11.25" x14ac:dyDescent="0.2"/>
  <cols>
    <col min="1" max="1" width="4.7109375" style="12" customWidth="1"/>
    <col min="2" max="2" width="50.140625" style="5" customWidth="1"/>
    <col min="3" max="3" width="15.85546875" style="5" customWidth="1"/>
    <col min="4" max="4" width="13.28515625" style="5" customWidth="1"/>
    <col min="5" max="5" width="13" style="5" customWidth="1"/>
    <col min="6" max="6" width="14.7109375" style="5" customWidth="1"/>
    <col min="7" max="7" width="13.140625" style="5" customWidth="1"/>
    <col min="8" max="9" width="11.7109375" style="5" customWidth="1"/>
    <col min="10" max="10" width="9.140625" style="5"/>
    <col min="11" max="12" width="15.5703125" style="5" customWidth="1"/>
    <col min="13" max="16384" width="9.140625" style="5"/>
  </cols>
  <sheetData>
    <row r="1" spans="1:12" s="34" customFormat="1" ht="24.75" customHeight="1" x14ac:dyDescent="0.3">
      <c r="A1" s="875" t="str">
        <f>COVER!A1</f>
        <v>Kendriya Vidyalaya  GANGTOK</v>
      </c>
      <c r="B1" s="876"/>
      <c r="C1" s="876"/>
      <c r="D1" s="876"/>
      <c r="E1" s="876"/>
      <c r="F1" s="876"/>
      <c r="G1" s="876"/>
      <c r="H1" s="876"/>
      <c r="I1" s="877"/>
    </row>
    <row r="2" spans="1:12" ht="21.75" customHeight="1" x14ac:dyDescent="0.3">
      <c r="A2" s="898" t="s">
        <v>729</v>
      </c>
      <c r="B2" s="899"/>
      <c r="C2" s="899"/>
      <c r="D2" s="899"/>
      <c r="E2" s="899"/>
      <c r="F2" s="899"/>
      <c r="G2" s="899"/>
      <c r="H2" s="899"/>
      <c r="I2" s="900"/>
    </row>
    <row r="3" spans="1:12" ht="27" customHeight="1" x14ac:dyDescent="0.2">
      <c r="A3" s="904" t="s">
        <v>152</v>
      </c>
      <c r="B3" s="904" t="s">
        <v>202</v>
      </c>
      <c r="C3" s="328" t="s">
        <v>643</v>
      </c>
      <c r="D3" s="329" t="s">
        <v>144</v>
      </c>
      <c r="E3" s="905" t="s">
        <v>647</v>
      </c>
      <c r="F3" s="905" t="s">
        <v>147</v>
      </c>
      <c r="G3" s="905" t="s">
        <v>145</v>
      </c>
      <c r="H3" s="894" t="s">
        <v>150</v>
      </c>
      <c r="I3" s="894" t="s">
        <v>151</v>
      </c>
    </row>
    <row r="4" spans="1:12" ht="12" x14ac:dyDescent="0.2">
      <c r="A4" s="904"/>
      <c r="B4" s="904"/>
      <c r="C4" s="330" t="s">
        <v>142</v>
      </c>
      <c r="D4" s="329" t="s">
        <v>143</v>
      </c>
      <c r="E4" s="905"/>
      <c r="F4" s="905"/>
      <c r="G4" s="905"/>
      <c r="H4" s="894"/>
      <c r="I4" s="894"/>
    </row>
    <row r="5" spans="1:12" ht="12" x14ac:dyDescent="0.2">
      <c r="A5" s="904"/>
      <c r="B5" s="904"/>
      <c r="C5" s="331">
        <v>1</v>
      </c>
      <c r="D5" s="331">
        <v>2</v>
      </c>
      <c r="E5" s="331">
        <v>3</v>
      </c>
      <c r="F5" s="331">
        <v>4</v>
      </c>
      <c r="G5" s="331">
        <v>5</v>
      </c>
      <c r="H5" s="331">
        <v>6</v>
      </c>
      <c r="I5" s="331">
        <v>7</v>
      </c>
    </row>
    <row r="6" spans="1:12" ht="17.25" customHeight="1" x14ac:dyDescent="0.2">
      <c r="A6" s="331" t="s">
        <v>3</v>
      </c>
      <c r="B6" s="340" t="s">
        <v>373</v>
      </c>
      <c r="C6" s="314"/>
      <c r="D6" s="370"/>
      <c r="E6" s="314"/>
      <c r="F6" s="314"/>
      <c r="G6" s="314"/>
      <c r="H6" s="370"/>
      <c r="I6" s="314"/>
    </row>
    <row r="7" spans="1:12" ht="17.25" customHeight="1" x14ac:dyDescent="0.2">
      <c r="A7" s="371">
        <v>1</v>
      </c>
      <c r="B7" s="364" t="s">
        <v>148</v>
      </c>
      <c r="C7" s="314">
        <f>'S8-SF'!F10</f>
        <v>0</v>
      </c>
      <c r="D7" s="370">
        <f>'S8-VVN'!F10</f>
        <v>0</v>
      </c>
      <c r="E7" s="314">
        <f>'S8-CCA'!F10</f>
        <v>0</v>
      </c>
      <c r="F7" s="314">
        <f>'S8-Sp.'!F10</f>
        <v>0</v>
      </c>
      <c r="G7" s="314">
        <f>'S8-Pkv'!F10</f>
        <v>0</v>
      </c>
      <c r="H7" s="370">
        <f>SUM(C7:G7)</f>
        <v>0</v>
      </c>
      <c r="I7" s="314">
        <f>'S8-SF'!C10+'S8-VVN'!C10+'S8-Pkv'!C10+'S8-CCA'!C10+'S8-Sp.'!C10</f>
        <v>0</v>
      </c>
      <c r="K7" s="161" t="s">
        <v>553</v>
      </c>
      <c r="L7" s="161" t="s">
        <v>573</v>
      </c>
    </row>
    <row r="8" spans="1:12" ht="17.25" customHeight="1" x14ac:dyDescent="0.2">
      <c r="A8" s="371">
        <v>2</v>
      </c>
      <c r="B8" s="364" t="s">
        <v>48</v>
      </c>
      <c r="C8" s="314">
        <f>'S8-SF'!F11</f>
        <v>0</v>
      </c>
      <c r="D8" s="370">
        <f>'S8-VVN'!F11</f>
        <v>0</v>
      </c>
      <c r="E8" s="314">
        <f>'S8-CCA'!F11</f>
        <v>0</v>
      </c>
      <c r="F8" s="314">
        <f>'S8-Sp.'!F11</f>
        <v>0</v>
      </c>
      <c r="G8" s="314">
        <f>'S8-Pkv'!F11</f>
        <v>0</v>
      </c>
      <c r="H8" s="370">
        <f>SUM(C8:G8)</f>
        <v>0</v>
      </c>
      <c r="I8" s="314">
        <f>'S8-SF'!C11+'S8-VVN'!C11+'S8-Pkv'!C11+'S8-CCA'!C11+'S8-Sp.'!C11</f>
        <v>0</v>
      </c>
      <c r="K8" s="161" t="s">
        <v>552</v>
      </c>
      <c r="L8" s="161" t="s">
        <v>574</v>
      </c>
    </row>
    <row r="9" spans="1:12" ht="17.25" customHeight="1" x14ac:dyDescent="0.2">
      <c r="A9" s="371">
        <v>3</v>
      </c>
      <c r="B9" s="364" t="s">
        <v>162</v>
      </c>
      <c r="C9" s="314">
        <f>'S8-SF'!F12</f>
        <v>0</v>
      </c>
      <c r="D9" s="370">
        <f>'S8-VVN'!F12</f>
        <v>0</v>
      </c>
      <c r="E9" s="314">
        <f>'S8-CCA'!F12</f>
        <v>0</v>
      </c>
      <c r="F9" s="314">
        <f>'S8-Sp.'!F12</f>
        <v>0</v>
      </c>
      <c r="G9" s="314">
        <f>'S8-Pkv'!F12</f>
        <v>0</v>
      </c>
      <c r="H9" s="370">
        <f>SUM(C9:G9)</f>
        <v>0</v>
      </c>
      <c r="I9" s="314">
        <f>'S8-SF'!C12+'S8-VVN'!C12+'S8-Pkv'!C12+'S8-CCA'!C12+'S8-Sp.'!C12</f>
        <v>0</v>
      </c>
      <c r="K9" s="161" t="s">
        <v>554</v>
      </c>
      <c r="L9" s="161" t="s">
        <v>575</v>
      </c>
    </row>
    <row r="10" spans="1:12" ht="17.25" customHeight="1" x14ac:dyDescent="0.2">
      <c r="A10" s="371">
        <v>4</v>
      </c>
      <c r="B10" s="364" t="s">
        <v>719</v>
      </c>
      <c r="C10" s="314">
        <f>'S8-SF'!F13</f>
        <v>0</v>
      </c>
      <c r="D10" s="370">
        <f>'S8-VVN'!F13</f>
        <v>0</v>
      </c>
      <c r="E10" s="314">
        <f>'S8-CCA'!F13</f>
        <v>0</v>
      </c>
      <c r="F10" s="314">
        <f>'S8-Sp.'!F13</f>
        <v>0</v>
      </c>
      <c r="G10" s="314">
        <f>'S8-Pkv'!F13</f>
        <v>0</v>
      </c>
      <c r="H10" s="370">
        <f>SUM(C10:G10)</f>
        <v>0</v>
      </c>
      <c r="I10" s="314">
        <f>'S8-SF'!C13+'S8-VVN'!C13+'S8-Pkv'!C13+'S8-CCA'!C13+'S8-Sp.'!C13</f>
        <v>6000</v>
      </c>
      <c r="K10" s="161" t="s">
        <v>555</v>
      </c>
      <c r="L10" s="161" t="s">
        <v>576</v>
      </c>
    </row>
    <row r="11" spans="1:12" ht="17.25" customHeight="1" x14ac:dyDescent="0.2">
      <c r="A11" s="294">
        <v>5</v>
      </c>
      <c r="B11" s="292" t="s">
        <v>210</v>
      </c>
      <c r="C11" s="314">
        <f>'S8-SF'!F14</f>
        <v>0</v>
      </c>
      <c r="D11" s="370">
        <f>'S8-VVN'!F14</f>
        <v>0</v>
      </c>
      <c r="E11" s="314">
        <f>'S8-CCA'!F14</f>
        <v>0</v>
      </c>
      <c r="F11" s="314">
        <f>'S8-Sp.'!F14</f>
        <v>0</v>
      </c>
      <c r="G11" s="314">
        <f>'S8-Pkv'!F14</f>
        <v>0</v>
      </c>
      <c r="H11" s="370">
        <f>SUM(C11:G11)</f>
        <v>0</v>
      </c>
      <c r="I11" s="314">
        <f>'S8-SF'!C14+'S8-VVN'!C14+'S8-Pkv'!C14+'S8-CCA'!C14+'S8-Sp.'!C14</f>
        <v>9000</v>
      </c>
      <c r="K11" s="161" t="s">
        <v>556</v>
      </c>
      <c r="L11" s="161" t="s">
        <v>577</v>
      </c>
    </row>
    <row r="12" spans="1:12" ht="17.25" customHeight="1" x14ac:dyDescent="0.2">
      <c r="A12" s="291" t="s">
        <v>12</v>
      </c>
      <c r="B12" s="373" t="s">
        <v>374</v>
      </c>
      <c r="C12" s="314"/>
      <c r="D12" s="370"/>
      <c r="E12" s="314"/>
      <c r="F12" s="314"/>
      <c r="G12" s="314"/>
      <c r="H12" s="370"/>
      <c r="I12" s="314">
        <f>'S8-SF'!C15+'S8-VVN'!C15+'S8-Pkv'!C15+'S8-CCA'!C15+'S8-Sp.'!C15</f>
        <v>0</v>
      </c>
      <c r="K12" s="161" t="s">
        <v>572</v>
      </c>
      <c r="L12" s="161" t="s">
        <v>578</v>
      </c>
    </row>
    <row r="13" spans="1:12" ht="17.25" customHeight="1" x14ac:dyDescent="0.2">
      <c r="A13" s="294">
        <v>1</v>
      </c>
      <c r="B13" s="292" t="s">
        <v>29</v>
      </c>
      <c r="C13" s="314">
        <f>'S8-SF'!F16</f>
        <v>0</v>
      </c>
      <c r="D13" s="314">
        <f>'S8-VVN'!F16</f>
        <v>0</v>
      </c>
      <c r="E13" s="314">
        <f>'S8-CCA'!F16</f>
        <v>0</v>
      </c>
      <c r="F13" s="314">
        <f>'S8-Sp.'!F16</f>
        <v>0</v>
      </c>
      <c r="G13" s="314">
        <f>'S8-Pkv'!F16</f>
        <v>0</v>
      </c>
      <c r="H13" s="370">
        <f>SUM(C13:G13)</f>
        <v>0</v>
      </c>
      <c r="I13" s="314">
        <f>'S8-SF'!C16+'S8-VVN'!C16+'S8-Pkv'!C16+'S8-CCA'!C16+'S8-Sp.'!C16</f>
        <v>0</v>
      </c>
      <c r="K13" s="161" t="s">
        <v>557</v>
      </c>
      <c r="L13" s="161" t="s">
        <v>579</v>
      </c>
    </row>
    <row r="14" spans="1:12" ht="17.25" customHeight="1" x14ac:dyDescent="0.2">
      <c r="A14" s="294">
        <v>2</v>
      </c>
      <c r="B14" s="292" t="s">
        <v>174</v>
      </c>
      <c r="C14" s="314">
        <f>'S8-SF'!F17</f>
        <v>0</v>
      </c>
      <c r="D14" s="314">
        <f>'S8-VVN'!F17</f>
        <v>0</v>
      </c>
      <c r="E14" s="314">
        <f>'S8-CCA'!F17</f>
        <v>0</v>
      </c>
      <c r="F14" s="314">
        <f>'S8-Sp.'!F17</f>
        <v>0</v>
      </c>
      <c r="G14" s="314">
        <f>'S8-Pkv'!F17</f>
        <v>0</v>
      </c>
      <c r="H14" s="370">
        <f>SUM(C14:G14)</f>
        <v>0</v>
      </c>
      <c r="I14" s="314">
        <f>'S8-SF'!C17+'S8-VVN'!C17+'S8-Pkv'!C17+'S8-CCA'!C17+'S8-Sp.'!C17</f>
        <v>0</v>
      </c>
      <c r="K14" s="161" t="s">
        <v>558</v>
      </c>
      <c r="L14" s="161" t="s">
        <v>580</v>
      </c>
    </row>
    <row r="15" spans="1:12" ht="17.25" customHeight="1" x14ac:dyDescent="0.2">
      <c r="A15" s="294">
        <v>3</v>
      </c>
      <c r="B15" s="292" t="s">
        <v>210</v>
      </c>
      <c r="C15" s="314">
        <f>'S8-SF'!F18</f>
        <v>0</v>
      </c>
      <c r="D15" s="314">
        <f>'S8-VVN'!F18</f>
        <v>0</v>
      </c>
      <c r="E15" s="314">
        <f>'S8-CCA'!F18</f>
        <v>0</v>
      </c>
      <c r="F15" s="314">
        <f>'S8-Sp.'!F18</f>
        <v>0</v>
      </c>
      <c r="G15" s="314">
        <f>'S8-Pkv'!F18</f>
        <v>0</v>
      </c>
      <c r="H15" s="370">
        <f>SUM(C15:G15)</f>
        <v>0</v>
      </c>
      <c r="I15" s="314">
        <f>'S8-SF'!C18+'S8-VVN'!C18+'S8-Pkv'!C18+'S8-CCA'!C18+'S8-Sp.'!C18</f>
        <v>0</v>
      </c>
      <c r="K15" s="161" t="s">
        <v>559</v>
      </c>
      <c r="L15" s="161" t="s">
        <v>581</v>
      </c>
    </row>
    <row r="16" spans="1:12" ht="24" x14ac:dyDescent="0.2">
      <c r="A16" s="291" t="s">
        <v>16</v>
      </c>
      <c r="B16" s="374" t="s">
        <v>418</v>
      </c>
      <c r="C16" s="314"/>
      <c r="D16" s="370"/>
      <c r="E16" s="314"/>
      <c r="F16" s="314"/>
      <c r="G16" s="314"/>
      <c r="H16" s="370"/>
      <c r="I16" s="314">
        <f>'S8-SF'!C19+'S8-VVN'!C19+'S8-Pkv'!C19+'S8-CCA'!C19+'S8-Sp.'!C19</f>
        <v>0</v>
      </c>
      <c r="K16" s="161" t="s">
        <v>560</v>
      </c>
      <c r="L16" s="161" t="s">
        <v>582</v>
      </c>
    </row>
    <row r="17" spans="1:12" ht="17.25" customHeight="1" x14ac:dyDescent="0.2">
      <c r="A17" s="294">
        <v>1</v>
      </c>
      <c r="B17" s="292" t="s">
        <v>411</v>
      </c>
      <c r="C17" s="314">
        <f>'S8-SF'!F20</f>
        <v>1822751</v>
      </c>
      <c r="D17" s="314">
        <f>'S8-VVN'!F20</f>
        <v>0</v>
      </c>
      <c r="E17" s="314">
        <f>'S8-CCA'!F20</f>
        <v>0</v>
      </c>
      <c r="F17" s="314">
        <f>'S8-Sp.'!F20</f>
        <v>0</v>
      </c>
      <c r="G17" s="314">
        <f>'S8-Pkv'!F20</f>
        <v>0</v>
      </c>
      <c r="H17" s="370">
        <f t="shared" ref="H17:H23" si="0">SUM(C17:G17)</f>
        <v>1822751</v>
      </c>
      <c r="I17" s="314">
        <f>'S8-SF'!C20+'S8-VVN'!C20+'S8-Pkv'!C20+'S8-CCA'!C20+'S8-Sp.'!C20</f>
        <v>1822751</v>
      </c>
      <c r="K17" s="161" t="s">
        <v>561</v>
      </c>
      <c r="L17" s="161" t="s">
        <v>583</v>
      </c>
    </row>
    <row r="18" spans="1:12" ht="17.25" customHeight="1" x14ac:dyDescent="0.2">
      <c r="A18" s="294">
        <v>2</v>
      </c>
      <c r="B18" s="292" t="s">
        <v>482</v>
      </c>
      <c r="C18" s="314">
        <f>'S8-SF'!F21</f>
        <v>0</v>
      </c>
      <c r="D18" s="314">
        <f>'S8-VVN'!F21</f>
        <v>0</v>
      </c>
      <c r="E18" s="314">
        <f>'S8-CCA'!F21</f>
        <v>0</v>
      </c>
      <c r="F18" s="314">
        <f>'S8-Sp.'!F21</f>
        <v>0</v>
      </c>
      <c r="G18" s="314">
        <f>'S8-Pkv'!F21</f>
        <v>0</v>
      </c>
      <c r="H18" s="370">
        <f t="shared" si="0"/>
        <v>0</v>
      </c>
      <c r="I18" s="314">
        <f>'S8-SF'!C21+'S8-VVN'!C21+'S8-Pkv'!C21+'S8-CCA'!C21+'S8-Sp.'!C21</f>
        <v>0</v>
      </c>
      <c r="K18" s="161" t="s">
        <v>562</v>
      </c>
      <c r="L18" s="161" t="s">
        <v>584</v>
      </c>
    </row>
    <row r="19" spans="1:12" ht="17.25" customHeight="1" x14ac:dyDescent="0.2">
      <c r="A19" s="294">
        <v>3</v>
      </c>
      <c r="B19" s="292" t="s">
        <v>483</v>
      </c>
      <c r="C19" s="314">
        <f>'S8-SF'!F22</f>
        <v>0</v>
      </c>
      <c r="D19" s="314">
        <f>'S8-VVN'!F22</f>
        <v>0</v>
      </c>
      <c r="E19" s="314">
        <f>'S8-CCA'!F22</f>
        <v>0</v>
      </c>
      <c r="F19" s="314">
        <f>'S8-Sp.'!F22</f>
        <v>0</v>
      </c>
      <c r="G19" s="314">
        <f>'S8-Pkv'!F22</f>
        <v>0</v>
      </c>
      <c r="H19" s="370">
        <f t="shared" si="0"/>
        <v>0</v>
      </c>
      <c r="I19" s="314">
        <f>'S8-SF'!C22+'S8-VVN'!C22+'S8-Pkv'!C22+'S8-CCA'!C22+'S8-Sp.'!C22</f>
        <v>0</v>
      </c>
      <c r="K19" s="161" t="s">
        <v>563</v>
      </c>
      <c r="L19" s="161" t="s">
        <v>586</v>
      </c>
    </row>
    <row r="20" spans="1:12" ht="17.25" customHeight="1" x14ac:dyDescent="0.2">
      <c r="A20" s="294">
        <v>4</v>
      </c>
      <c r="B20" s="290" t="s">
        <v>450</v>
      </c>
      <c r="C20" s="314">
        <f>'S8-SF'!F23</f>
        <v>0</v>
      </c>
      <c r="D20" s="314">
        <f>'S8-VVN'!F23</f>
        <v>0</v>
      </c>
      <c r="E20" s="314">
        <f>'S8-CCA'!F23</f>
        <v>0</v>
      </c>
      <c r="F20" s="314">
        <f>'S8-Sp.'!F23</f>
        <v>0</v>
      </c>
      <c r="G20" s="314">
        <f>'S8-Pkv'!F23</f>
        <v>0</v>
      </c>
      <c r="H20" s="370">
        <f t="shared" si="0"/>
        <v>0</v>
      </c>
      <c r="I20" s="314">
        <f>'S8-SF'!C23+'S8-VVN'!C23+'S8-Pkv'!C23+'S8-CCA'!C23+'S8-Sp.'!C23</f>
        <v>0</v>
      </c>
      <c r="K20" s="161" t="s">
        <v>564</v>
      </c>
      <c r="L20" s="161" t="s">
        <v>587</v>
      </c>
    </row>
    <row r="21" spans="1:12" ht="17.25" customHeight="1" x14ac:dyDescent="0.2">
      <c r="A21" s="294">
        <v>5</v>
      </c>
      <c r="B21" s="292" t="s">
        <v>443</v>
      </c>
      <c r="C21" s="314">
        <f>'S8-SF'!F24</f>
        <v>0</v>
      </c>
      <c r="D21" s="314">
        <f>'S8-VVN'!F24</f>
        <v>101390</v>
      </c>
      <c r="E21" s="314">
        <f>'S8-CCA'!F24</f>
        <v>0</v>
      </c>
      <c r="F21" s="314">
        <f>'S8-Sp.'!F24</f>
        <v>0</v>
      </c>
      <c r="G21" s="314">
        <f>'S8-Pkv'!F24</f>
        <v>0</v>
      </c>
      <c r="H21" s="370">
        <f t="shared" si="0"/>
        <v>101390</v>
      </c>
      <c r="I21" s="314">
        <f>'S8-SF'!C24+'S8-VVN'!C24+'S8-Pkv'!C24+'S8-CCA'!C24+'S8-Sp.'!C24</f>
        <v>0</v>
      </c>
      <c r="K21" s="161" t="s">
        <v>566</v>
      </c>
      <c r="L21" s="161" t="s">
        <v>588</v>
      </c>
    </row>
    <row r="22" spans="1:12" ht="17.25" customHeight="1" x14ac:dyDescent="0.2">
      <c r="A22" s="294">
        <v>6</v>
      </c>
      <c r="B22" s="292" t="s">
        <v>474</v>
      </c>
      <c r="C22" s="314">
        <f>'S8-SF'!F25</f>
        <v>0</v>
      </c>
      <c r="D22" s="314">
        <f>'S8-VVN'!F25</f>
        <v>0</v>
      </c>
      <c r="E22" s="314">
        <f>'S8-CCA'!F25</f>
        <v>0</v>
      </c>
      <c r="F22" s="314">
        <f>'S8-Sp.'!F25</f>
        <v>0</v>
      </c>
      <c r="G22" s="314">
        <f>'S8-Pkv'!F25</f>
        <v>0</v>
      </c>
      <c r="H22" s="370">
        <f t="shared" si="0"/>
        <v>0</v>
      </c>
      <c r="I22" s="314">
        <f>'S8-SF'!C25+'S8-VVN'!C25+'S8-Pkv'!C25+'S8-CCA'!C25+'S8-Sp.'!C25</f>
        <v>0</v>
      </c>
      <c r="K22" s="161" t="s">
        <v>567</v>
      </c>
      <c r="L22" s="161" t="s">
        <v>589</v>
      </c>
    </row>
    <row r="23" spans="1:12" ht="17.25" customHeight="1" x14ac:dyDescent="0.2">
      <c r="A23" s="294">
        <v>7</v>
      </c>
      <c r="B23" s="292" t="s">
        <v>210</v>
      </c>
      <c r="C23" s="314">
        <f>'S8-SF'!F26</f>
        <v>0</v>
      </c>
      <c r="D23" s="314">
        <f>'S8-VVN'!F26</f>
        <v>0</v>
      </c>
      <c r="E23" s="314">
        <f>'S8-CCA'!F26</f>
        <v>0</v>
      </c>
      <c r="F23" s="314">
        <f>'S8-Sp.'!F26</f>
        <v>0</v>
      </c>
      <c r="G23" s="314">
        <f>'S8-Pkv'!F26</f>
        <v>0</v>
      </c>
      <c r="H23" s="370">
        <f t="shared" si="0"/>
        <v>0</v>
      </c>
      <c r="I23" s="314">
        <f>'S8-SF'!C26+'S8-VVN'!C26+'S8-Pkv'!C26+'S8-CCA'!C26+'S8-Sp.'!C26</f>
        <v>0</v>
      </c>
      <c r="K23" s="161" t="s">
        <v>568</v>
      </c>
      <c r="L23" s="161" t="s">
        <v>590</v>
      </c>
    </row>
    <row r="24" spans="1:12" ht="17.25" customHeight="1" x14ac:dyDescent="0.2">
      <c r="A24" s="291" t="s">
        <v>21</v>
      </c>
      <c r="B24" s="374" t="s">
        <v>176</v>
      </c>
      <c r="C24" s="314"/>
      <c r="D24" s="370"/>
      <c r="E24" s="314"/>
      <c r="F24" s="314"/>
      <c r="G24" s="314"/>
      <c r="H24" s="370"/>
      <c r="I24" s="314">
        <f>'S8-SF'!C27+'S8-VVN'!C27+'S8-Pkv'!C27+'S8-CCA'!C27+'S8-Sp.'!C27</f>
        <v>0</v>
      </c>
      <c r="K24" s="161" t="s">
        <v>570</v>
      </c>
      <c r="L24" s="161" t="s">
        <v>591</v>
      </c>
    </row>
    <row r="25" spans="1:12" ht="17.25" customHeight="1" x14ac:dyDescent="0.2">
      <c r="A25" s="294">
        <v>1</v>
      </c>
      <c r="B25" s="368" t="s">
        <v>34</v>
      </c>
      <c r="C25" s="314">
        <f>'S8-SF'!F28</f>
        <v>0</v>
      </c>
      <c r="D25" s="314">
        <f>'S8-VVN'!F28</f>
        <v>0</v>
      </c>
      <c r="E25" s="314">
        <f>'S8-CCA'!F28</f>
        <v>0</v>
      </c>
      <c r="F25" s="314">
        <f>'S8-Sp.'!F28</f>
        <v>0</v>
      </c>
      <c r="G25" s="314">
        <f>'S8-Pkv'!F28</f>
        <v>0</v>
      </c>
      <c r="H25" s="370">
        <f>SUM(C25:G25)</f>
        <v>0</v>
      </c>
      <c r="I25" s="314">
        <f>'S8-SF'!C28+'S8-VVN'!C28+'S8-Pkv'!C28+'S8-CCA'!C28+'S8-Sp.'!C28</f>
        <v>0</v>
      </c>
      <c r="K25" s="161" t="s">
        <v>569</v>
      </c>
      <c r="L25" s="161" t="s">
        <v>592</v>
      </c>
    </row>
    <row r="26" spans="1:12" ht="17.25" customHeight="1" x14ac:dyDescent="0.2">
      <c r="A26" s="294">
        <v>2</v>
      </c>
      <c r="B26" s="368" t="s">
        <v>210</v>
      </c>
      <c r="C26" s="314">
        <f>'S8-SF'!F29</f>
        <v>0</v>
      </c>
      <c r="D26" s="314">
        <f>'S8-VVN'!F29</f>
        <v>0</v>
      </c>
      <c r="E26" s="314">
        <f>'S8-CCA'!F29</f>
        <v>0</v>
      </c>
      <c r="F26" s="314">
        <f>'S8-Sp.'!F29</f>
        <v>0</v>
      </c>
      <c r="G26" s="314">
        <f>'S8-Pkv'!F29</f>
        <v>0</v>
      </c>
      <c r="H26" s="370">
        <f>SUM(C26:G26)</f>
        <v>0</v>
      </c>
      <c r="I26" s="314">
        <f>'S8-SF'!C29+'S8-VVN'!C29+'S8-Pkv'!C29+'S8-CCA'!C29+'S8-Sp.'!C29</f>
        <v>0</v>
      </c>
      <c r="K26" s="161" t="s">
        <v>571</v>
      </c>
      <c r="L26" s="161" t="s">
        <v>593</v>
      </c>
    </row>
    <row r="27" spans="1:12" ht="17.25" customHeight="1" x14ac:dyDescent="0.2">
      <c r="A27" s="291" t="s">
        <v>22</v>
      </c>
      <c r="B27" s="373" t="s">
        <v>207</v>
      </c>
      <c r="C27" s="314"/>
      <c r="D27" s="370"/>
      <c r="E27" s="314"/>
      <c r="F27" s="314"/>
      <c r="G27" s="314"/>
      <c r="H27" s="370"/>
      <c r="I27" s="314">
        <f>'S8-SF'!C30+'S8-VVN'!C30+'S8-Pkv'!C30+'S8-CCA'!C30+'S8-Sp.'!C30</f>
        <v>0</v>
      </c>
      <c r="K27" s="109"/>
      <c r="L27" s="161" t="s">
        <v>594</v>
      </c>
    </row>
    <row r="28" spans="1:12" ht="17.25" customHeight="1" x14ac:dyDescent="0.2">
      <c r="A28" s="294">
        <v>1</v>
      </c>
      <c r="B28" s="292" t="s">
        <v>320</v>
      </c>
      <c r="C28" s="314">
        <f>'S8-SF'!F31</f>
        <v>0</v>
      </c>
      <c r="D28" s="314">
        <f>'S8-VVN'!F31</f>
        <v>0</v>
      </c>
      <c r="E28" s="314">
        <f>'S8-CCA'!F31</f>
        <v>0</v>
      </c>
      <c r="F28" s="314">
        <f>'S8-Sp.'!F31</f>
        <v>0</v>
      </c>
      <c r="G28" s="314">
        <f>'S8-Pkv'!F31</f>
        <v>0</v>
      </c>
      <c r="H28" s="370">
        <f>SUM(C28:G28)</f>
        <v>0</v>
      </c>
      <c r="I28" s="314">
        <f>'S8-SF'!C31+'S8-VVN'!C31+'S8-Pkv'!C31+'S8-CCA'!C31+'S8-Sp.'!C31</f>
        <v>0</v>
      </c>
      <c r="K28" s="109"/>
      <c r="L28" s="161" t="s">
        <v>595</v>
      </c>
    </row>
    <row r="29" spans="1:12" ht="17.25" customHeight="1" x14ac:dyDescent="0.2">
      <c r="A29" s="291" t="s">
        <v>25</v>
      </c>
      <c r="B29" s="373" t="s">
        <v>208</v>
      </c>
      <c r="C29" s="314"/>
      <c r="D29" s="370"/>
      <c r="E29" s="314"/>
      <c r="F29" s="314"/>
      <c r="G29" s="314"/>
      <c r="H29" s="370"/>
      <c r="I29" s="314">
        <f>'S8-SF'!C32+'S8-VVN'!C32+'S8-Pkv'!C32+'S8-CCA'!C32+'S8-Sp.'!C32</f>
        <v>0</v>
      </c>
      <c r="L29" s="161" t="s">
        <v>596</v>
      </c>
    </row>
    <row r="30" spans="1:12" ht="17.25" customHeight="1" x14ac:dyDescent="0.2">
      <c r="A30" s="294">
        <v>1</v>
      </c>
      <c r="B30" s="292" t="s">
        <v>167</v>
      </c>
      <c r="C30" s="314">
        <f>'S8-SF'!F33</f>
        <v>0</v>
      </c>
      <c r="D30" s="314">
        <f>'S8-VVN'!F33</f>
        <v>0</v>
      </c>
      <c r="E30" s="314">
        <f>'S8-CCA'!F33</f>
        <v>0</v>
      </c>
      <c r="F30" s="314">
        <f>'S8-Sp.'!F33</f>
        <v>0</v>
      </c>
      <c r="G30" s="314">
        <f>'S8-Pkv'!F33</f>
        <v>0</v>
      </c>
      <c r="H30" s="370">
        <f>SUM(C30:G30)</f>
        <v>0</v>
      </c>
      <c r="I30" s="314">
        <f>'S8-SF'!C33+'S8-VVN'!C33+'S8-Pkv'!C33+'S8-CCA'!C33+'S8-Sp.'!C33</f>
        <v>0</v>
      </c>
      <c r="L30" s="161" t="s">
        <v>597</v>
      </c>
    </row>
    <row r="31" spans="1:12" ht="17.25" customHeight="1" x14ac:dyDescent="0.2">
      <c r="A31" s="294">
        <v>2</v>
      </c>
      <c r="B31" s="292" t="s">
        <v>26</v>
      </c>
      <c r="C31" s="314">
        <f>'S8-SF'!F34</f>
        <v>0</v>
      </c>
      <c r="D31" s="314">
        <f>'S8-VVN'!F34</f>
        <v>0</v>
      </c>
      <c r="E31" s="314">
        <f>'S8-CCA'!F34</f>
        <v>0</v>
      </c>
      <c r="F31" s="314">
        <f>'S8-Sp.'!F34</f>
        <v>0</v>
      </c>
      <c r="G31" s="314">
        <f>'S8-Pkv'!F34</f>
        <v>0</v>
      </c>
      <c r="H31" s="370">
        <f>SUM(C31:G31)</f>
        <v>0</v>
      </c>
      <c r="I31" s="314">
        <f>'S8-SF'!C34+'S8-VVN'!C34+'S8-Pkv'!C34+'S8-CCA'!C34+'S8-Sp.'!C34</f>
        <v>0</v>
      </c>
    </row>
    <row r="32" spans="1:12" ht="17.25" customHeight="1" x14ac:dyDescent="0.2">
      <c r="A32" s="294">
        <v>3</v>
      </c>
      <c r="B32" s="292" t="s">
        <v>168</v>
      </c>
      <c r="C32" s="314">
        <f>'S8-SF'!F35</f>
        <v>0</v>
      </c>
      <c r="D32" s="314">
        <f>'S8-VVN'!F35</f>
        <v>0</v>
      </c>
      <c r="E32" s="314">
        <f>'S8-CCA'!F35</f>
        <v>0</v>
      </c>
      <c r="F32" s="314">
        <f>'S8-Sp.'!F35</f>
        <v>0</v>
      </c>
      <c r="G32" s="314">
        <f>'S8-Pkv'!F35</f>
        <v>0</v>
      </c>
      <c r="H32" s="370">
        <f>SUM(C32:G32)</f>
        <v>0</v>
      </c>
      <c r="I32" s="314">
        <f>'S8-SF'!C35+'S8-VVN'!C35+'S8-Pkv'!C35+'S8-CCA'!C35+'S8-Sp.'!C35</f>
        <v>0</v>
      </c>
    </row>
    <row r="33" spans="1:9" ht="17.25" customHeight="1" x14ac:dyDescent="0.2">
      <c r="A33" s="291" t="s">
        <v>469</v>
      </c>
      <c r="B33" s="373" t="s">
        <v>410</v>
      </c>
      <c r="C33" s="314"/>
      <c r="D33" s="370"/>
      <c r="E33" s="314"/>
      <c r="F33" s="314"/>
      <c r="G33" s="314"/>
      <c r="H33" s="370"/>
      <c r="I33" s="314">
        <f>'S8-SF'!C36+'S8-VVN'!C36+'S8-Pkv'!C36+'S8-CCA'!C36+'S8-Sp.'!C36</f>
        <v>0</v>
      </c>
    </row>
    <row r="34" spans="1:9" ht="17.25" customHeight="1" x14ac:dyDescent="0.2">
      <c r="A34" s="294">
        <v>1</v>
      </c>
      <c r="B34" s="292" t="s">
        <v>209</v>
      </c>
      <c r="C34" s="314">
        <f>'S8-SF'!F37</f>
        <v>0</v>
      </c>
      <c r="D34" s="314">
        <f>'S8-VVN'!F37</f>
        <v>0</v>
      </c>
      <c r="E34" s="314">
        <f>'S8-CCA'!F37</f>
        <v>0</v>
      </c>
      <c r="F34" s="314">
        <f>'S8-Sp.'!F37</f>
        <v>0</v>
      </c>
      <c r="G34" s="314">
        <f>'S8-Pkv'!F37</f>
        <v>0</v>
      </c>
      <c r="H34" s="370">
        <f>SUM(C34:G34)</f>
        <v>0</v>
      </c>
      <c r="I34" s="314">
        <f>'S8-SF'!C37+'S8-VVN'!C37+'S8-Pkv'!C37+'S8-CCA'!C37+'S8-Sp.'!C37</f>
        <v>0</v>
      </c>
    </row>
    <row r="35" spans="1:9" ht="17.25" customHeight="1" x14ac:dyDescent="0.2">
      <c r="A35" s="294">
        <v>2</v>
      </c>
      <c r="B35" s="292" t="s">
        <v>210</v>
      </c>
      <c r="C35" s="314">
        <f>'S8-SF'!F38</f>
        <v>0</v>
      </c>
      <c r="D35" s="314">
        <f>'S8-VVN'!F38</f>
        <v>0</v>
      </c>
      <c r="E35" s="314">
        <f>'S8-CCA'!F38</f>
        <v>0</v>
      </c>
      <c r="F35" s="314">
        <f>'S8-Sp.'!F38</f>
        <v>0</v>
      </c>
      <c r="G35" s="314">
        <f>'S8-Pkv'!F38</f>
        <v>0</v>
      </c>
      <c r="H35" s="370">
        <f>SUM(C35:G35)</f>
        <v>0</v>
      </c>
      <c r="I35" s="314">
        <f>'S8-SF'!C38+'S8-VVN'!C38+'S8-Pkv'!C38+'S8-CCA'!C38+'S8-Sp.'!C38</f>
        <v>0</v>
      </c>
    </row>
    <row r="36" spans="1:9" ht="17.25" customHeight="1" x14ac:dyDescent="0.2">
      <c r="A36" s="294"/>
      <c r="B36" s="291" t="s">
        <v>106</v>
      </c>
      <c r="C36" s="291">
        <f t="shared" ref="C36:I36" si="1">SUM(C7:C35)</f>
        <v>1822751</v>
      </c>
      <c r="D36" s="291">
        <f t="shared" si="1"/>
        <v>101390</v>
      </c>
      <c r="E36" s="291">
        <f t="shared" si="1"/>
        <v>0</v>
      </c>
      <c r="F36" s="291">
        <f t="shared" si="1"/>
        <v>0</v>
      </c>
      <c r="G36" s="291">
        <f t="shared" si="1"/>
        <v>0</v>
      </c>
      <c r="H36" s="291">
        <f t="shared" si="1"/>
        <v>1924141</v>
      </c>
      <c r="I36" s="291">
        <f t="shared" si="1"/>
        <v>1837751</v>
      </c>
    </row>
    <row r="37" spans="1:9" s="26" customFormat="1" ht="33.75" customHeight="1" x14ac:dyDescent="0.25">
      <c r="A37" s="21" t="s">
        <v>838</v>
      </c>
      <c r="B37" s="21"/>
      <c r="C37" s="21"/>
      <c r="D37" s="21"/>
      <c r="E37" s="21"/>
      <c r="F37" s="925" t="s">
        <v>843</v>
      </c>
      <c r="G37" s="925"/>
      <c r="H37" s="925"/>
      <c r="I37" s="925"/>
    </row>
    <row r="38" spans="1:9" ht="20.100000000000001" customHeight="1" x14ac:dyDescent="0.2"/>
    <row r="39" spans="1:9" ht="20.100000000000001" customHeight="1" x14ac:dyDescent="0.2"/>
    <row r="40" spans="1:9" ht="20.100000000000001" customHeight="1" x14ac:dyDescent="0.2">
      <c r="H40" s="90"/>
    </row>
    <row r="41" spans="1:9" ht="20.100000000000001" customHeight="1" x14ac:dyDescent="0.2"/>
    <row r="42" spans="1:9" ht="20.100000000000001" customHeight="1" x14ac:dyDescent="0.2"/>
    <row r="43" spans="1:9" ht="20.100000000000001" customHeight="1" x14ac:dyDescent="0.2"/>
    <row r="74" spans="2:2" ht="71.25" customHeight="1" x14ac:dyDescent="0.2"/>
    <row r="76" spans="2:2" x14ac:dyDescent="0.2">
      <c r="B76" s="36"/>
    </row>
    <row r="77" spans="2:2" x14ac:dyDescent="0.2">
      <c r="B77" s="25"/>
    </row>
    <row r="78" spans="2:2" x14ac:dyDescent="0.2">
      <c r="B78" s="7"/>
    </row>
  </sheetData>
  <sheetProtection algorithmName="SHA-512" hashValue="iTAF+w0ftg4hGu5AVfe3lONOax3CwPDwSobwpnM2U3xr39c5KL6bO7MsnvSls+rKDBJ9V4NxVS4ZIkFupwN0oA==" saltValue="UNU/9d8Nf+EsM0hFe+xLFg==" spinCount="100000" sheet="1" formatColumns="0" formatRows="0"/>
  <mergeCells count="10">
    <mergeCell ref="F37:I37"/>
    <mergeCell ref="A1:I1"/>
    <mergeCell ref="A2:I2"/>
    <mergeCell ref="A3:A5"/>
    <mergeCell ref="E3:E4"/>
    <mergeCell ref="F3:F4"/>
    <mergeCell ref="G3:G4"/>
    <mergeCell ref="H3:H4"/>
    <mergeCell ref="I3:I4"/>
    <mergeCell ref="B3:B5"/>
  </mergeCells>
  <hyperlinks>
    <hyperlink ref="K7" location="BS!Print_Area" display="Balance Sheet"/>
    <hyperlink ref="K8" location="RECEIPTS!Print_Titles" display="Receipt"/>
    <hyperlink ref="K9" location="PAYMENTS!Print_Titles" display="Payment"/>
    <hyperlink ref="K10" location="'ANNE-REC-SF-PROV '!Print_Area" display="SF-Rec-Prov-Annex"/>
    <hyperlink ref="K11" location="'ANNE-REC-VVN-PROV'!Print_Area" display="VVN-Rec-Prov-Annex"/>
    <hyperlink ref="K12" location="'ANNE-PAYM-PROJCTSF-PROV'!Print_Area" display="Project-Rec-Prov-Annex"/>
    <hyperlink ref="K13" location="'ANNE-PAYM-SF-PROV'!Print_Area" display="SF-Paym-Prov-Annex"/>
    <hyperlink ref="K14" location="'ANNE-PAYM-VVN-PROV'!Print_Area" display="VVN-Paym-Prov-Annex"/>
    <hyperlink ref="K15" location="'ANNE-PAYM-PLAN-PROV'!Print_Area" display="Plan-Paym-Prov-Annex"/>
    <hyperlink ref="K16" location="'I&amp;E'!Print_Area" display="Income &amp; Expenditure"/>
    <hyperlink ref="K17" location="'S-1'!Print_Area" display="Schedule-1"/>
    <hyperlink ref="K18" location="'S-2'!Print_Area" display="Schedule-2"/>
    <hyperlink ref="K19" location="'S-3'!Print_Area" display="Schedule-3"/>
    <hyperlink ref="K20" location="'S- 3 A'!A1" display="Schedule-3A"/>
    <hyperlink ref="K21" location="'S-3B'!A1" display="Schedule-3B"/>
    <hyperlink ref="K22" location="'ANN-S3-SF Civil'!Print_Area" display="S3-Annex-SF"/>
    <hyperlink ref="K23" location="'ANN-S3-VVN-ALL'!Print_Area" display="S3-Annex-VVN"/>
    <hyperlink ref="K24" location="'ANN-S3-PROJCT-SF'!Print_Area" display="S3-Annex-Project"/>
    <hyperlink ref="K25" location="'ANN-S3-PLAN'!Print_Area" display="S3-Annex-Plan"/>
    <hyperlink ref="K26" location="'ANN-S3-SP.PLAN'!Print_Area" display="S3-Annex-Specific Plan"/>
    <hyperlink ref="L7" location="'S-4'!Print_Area" display="Schedule-4 (All)"/>
    <hyperlink ref="L8" location="'S-4 A'!A1" display="Sch-4A (SF)"/>
    <hyperlink ref="L9" location="'s4-B'!A1" display="Sch-4B (Plan)"/>
    <hyperlink ref="L10" location="'s 4 c '!A1" display="Sch-4C (Specific Plan)"/>
    <hyperlink ref="L11" location="'s 4 D'!A1" display="Sch-4D (VVN)"/>
    <hyperlink ref="L12" location="'s 4 E'!A1" display="Sch-4E (Project)"/>
    <hyperlink ref="L13" location="'S- 7'!A1" display="Schedule-7"/>
    <hyperlink ref="L14" location="'S  8'!Print_Area" display="Schedule-8"/>
    <hyperlink ref="L15" location="'ANNE-S8-SF Civil'!A1" display="S8-Annex-SF"/>
    <hyperlink ref="L16" location="'ANNE-S8-VVN All'!A1" display="S8-Annex-VVN"/>
    <hyperlink ref="L17" location="'ANNE-S8-ProjectSF'!A1" display="S8-Annex-Project"/>
    <hyperlink ref="L18" location="'ANNE-S8-PLAN'!A1" display="S8-Annex-Plan"/>
    <hyperlink ref="L19" location="'SCH-9 &amp; 10 '!Print_Area" display="S-9"/>
    <hyperlink ref="L20" location="'SCH-9 &amp; 10 '!Print_Area" display="S-10"/>
    <hyperlink ref="L21" location="'SCH 12 &amp;13 &amp; 14'!Print_Area" display="S-12"/>
    <hyperlink ref="L22" location="'SCH 12 &amp;13 &amp; 14'!Print_Area" display="S-13"/>
    <hyperlink ref="L23" location="'SCH 12 &amp;13 &amp; 14'!Print_Area" display="S-14"/>
    <hyperlink ref="L24" location="'SC-15'!Print_Area" display="S-15"/>
    <hyperlink ref="L25" location="'SCH- 16 &amp; 17'!Print_Area" display="S-16"/>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horizontalCentered="1"/>
  <pageMargins left="0.70866141732283472" right="0.23622047244094491" top="0.15748031496062992" bottom="0.19685039370078741" header="0.15748031496062992" footer="0.15748031496062992"/>
  <pageSetup paperSize="9" scale="86" firstPageNumber="6" orientation="landscape" blackAndWhite="1" useFirstPageNumber="1"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43"/>
  <sheetViews>
    <sheetView view="pageBreakPreview" topLeftCell="A19" zoomScaleNormal="100" zoomScaleSheetLayoutView="100" workbookViewId="0">
      <selection activeCell="D30" sqref="D30"/>
    </sheetView>
  </sheetViews>
  <sheetFormatPr defaultRowHeight="15" x14ac:dyDescent="0.25"/>
  <cols>
    <col min="1" max="1" width="8.140625" style="37" customWidth="1"/>
    <col min="2" max="2" width="57.5703125" style="37" customWidth="1"/>
    <col min="3" max="4" width="22.7109375" style="37" customWidth="1"/>
    <col min="5" max="5" width="40.28515625" style="37" customWidth="1"/>
    <col min="6" max="6" width="9.140625" style="37"/>
    <col min="7" max="7" width="17.7109375" style="37" customWidth="1"/>
    <col min="8" max="8" width="22.85546875" style="37" customWidth="1"/>
    <col min="9" max="16384" width="9.140625" style="37"/>
  </cols>
  <sheetData>
    <row r="1" spans="1:8" s="34" customFormat="1" ht="19.5" customHeight="1" x14ac:dyDescent="0.3">
      <c r="A1" s="895" t="str">
        <f>COVER!A1</f>
        <v>Kendriya Vidyalaya  GANGTOK</v>
      </c>
      <c r="B1" s="896"/>
      <c r="C1" s="896"/>
      <c r="D1" s="896"/>
    </row>
    <row r="2" spans="1:8" s="5" customFormat="1" ht="19.5" customHeight="1" x14ac:dyDescent="0.2">
      <c r="A2" s="952" t="s">
        <v>305</v>
      </c>
      <c r="B2" s="953"/>
      <c r="C2" s="953"/>
      <c r="D2" s="953"/>
    </row>
    <row r="3" spans="1:8" s="5" customFormat="1" ht="12.75" x14ac:dyDescent="0.2">
      <c r="A3" s="954" t="s">
        <v>152</v>
      </c>
      <c r="B3" s="954" t="s">
        <v>202</v>
      </c>
      <c r="C3" s="955"/>
      <c r="D3" s="955"/>
    </row>
    <row r="4" spans="1:8" s="5" customFormat="1" ht="12.75" x14ac:dyDescent="0.2">
      <c r="A4" s="954"/>
      <c r="B4" s="954"/>
      <c r="C4" s="956" t="s">
        <v>686</v>
      </c>
      <c r="D4" s="956"/>
    </row>
    <row r="5" spans="1:8" s="5" customFormat="1" ht="15" customHeight="1" x14ac:dyDescent="0.2">
      <c r="A5" s="954"/>
      <c r="B5" s="954"/>
      <c r="C5" s="317" t="s">
        <v>183</v>
      </c>
      <c r="D5" s="317" t="s">
        <v>135</v>
      </c>
    </row>
    <row r="6" spans="1:8" s="5" customFormat="1" ht="17.25" customHeight="1" x14ac:dyDescent="0.2">
      <c r="A6" s="253"/>
      <c r="B6" s="375" t="s">
        <v>171</v>
      </c>
      <c r="C6" s="94"/>
      <c r="D6" s="376"/>
      <c r="G6" s="161" t="s">
        <v>553</v>
      </c>
      <c r="H6" s="161" t="s">
        <v>573</v>
      </c>
    </row>
    <row r="7" spans="1:8" s="5" customFormat="1" ht="17.25" customHeight="1" x14ac:dyDescent="0.2">
      <c r="A7" s="377">
        <v>1</v>
      </c>
      <c r="B7" s="378" t="s">
        <v>153</v>
      </c>
      <c r="C7" s="94">
        <f>'R-SF-Pro'!H11</f>
        <v>0</v>
      </c>
      <c r="D7" s="376">
        <v>4525</v>
      </c>
      <c r="G7" s="161" t="s">
        <v>552</v>
      </c>
      <c r="H7" s="161" t="s">
        <v>574</v>
      </c>
    </row>
    <row r="8" spans="1:8" s="5" customFormat="1" ht="17.25" customHeight="1" x14ac:dyDescent="0.2">
      <c r="A8" s="377">
        <v>2</v>
      </c>
      <c r="B8" s="378" t="s">
        <v>301</v>
      </c>
      <c r="C8" s="94">
        <f>'R-SF-Pro'!H12</f>
        <v>479325</v>
      </c>
      <c r="D8" s="376">
        <v>574770</v>
      </c>
      <c r="G8" s="161" t="s">
        <v>554</v>
      </c>
      <c r="H8" s="161" t="s">
        <v>575</v>
      </c>
    </row>
    <row r="9" spans="1:8" s="5" customFormat="1" ht="17.25" customHeight="1" x14ac:dyDescent="0.2">
      <c r="A9" s="253"/>
      <c r="B9" s="316" t="s">
        <v>136</v>
      </c>
      <c r="C9" s="93">
        <f>SUM(C7:C8)</f>
        <v>479325</v>
      </c>
      <c r="D9" s="376">
        <f>SUM(D7:D8)</f>
        <v>579295</v>
      </c>
      <c r="G9" s="161" t="s">
        <v>555</v>
      </c>
      <c r="H9" s="161" t="s">
        <v>576</v>
      </c>
    </row>
    <row r="10" spans="1:8" s="5" customFormat="1" ht="17.25" customHeight="1" x14ac:dyDescent="0.2">
      <c r="A10" s="895" t="s">
        <v>433</v>
      </c>
      <c r="B10" s="896"/>
      <c r="C10" s="896"/>
      <c r="D10" s="896"/>
      <c r="G10" s="161" t="s">
        <v>556</v>
      </c>
      <c r="H10" s="161" t="s">
        <v>577</v>
      </c>
    </row>
    <row r="11" spans="1:8" s="5" customFormat="1" ht="17.25" customHeight="1" x14ac:dyDescent="0.2">
      <c r="A11" s="317" t="s">
        <v>3</v>
      </c>
      <c r="B11" s="379" t="s">
        <v>170</v>
      </c>
      <c r="C11" s="95"/>
      <c r="D11" s="95"/>
      <c r="G11" s="161" t="s">
        <v>572</v>
      </c>
      <c r="H11" s="161" t="s">
        <v>578</v>
      </c>
    </row>
    <row r="12" spans="1:8" s="5" customFormat="1" ht="17.25" customHeight="1" x14ac:dyDescent="0.2">
      <c r="A12" s="317" t="s">
        <v>4</v>
      </c>
      <c r="B12" s="375" t="s">
        <v>700</v>
      </c>
      <c r="C12" s="94"/>
      <c r="D12" s="376"/>
      <c r="G12" s="161" t="s">
        <v>557</v>
      </c>
      <c r="H12" s="161" t="s">
        <v>579</v>
      </c>
    </row>
    <row r="13" spans="1:8" s="5" customFormat="1" ht="17.25" customHeight="1" x14ac:dyDescent="0.2">
      <c r="A13" s="95">
        <v>1</v>
      </c>
      <c r="B13" s="380" t="s">
        <v>295</v>
      </c>
      <c r="C13" s="94">
        <f>RECEIPTS!C13</f>
        <v>19848250</v>
      </c>
      <c r="D13" s="376">
        <v>17181857</v>
      </c>
      <c r="G13" s="161" t="s">
        <v>558</v>
      </c>
      <c r="H13" s="161" t="s">
        <v>580</v>
      </c>
    </row>
    <row r="14" spans="1:8" s="5" customFormat="1" ht="17.25" customHeight="1" x14ac:dyDescent="0.2">
      <c r="A14" s="95">
        <v>2</v>
      </c>
      <c r="B14" s="380" t="s">
        <v>709</v>
      </c>
      <c r="C14" s="94">
        <f>RECEIPTS!C14</f>
        <v>1675300</v>
      </c>
      <c r="D14" s="376">
        <v>1046600</v>
      </c>
      <c r="G14" s="161" t="s">
        <v>559</v>
      </c>
      <c r="H14" s="161" t="s">
        <v>581</v>
      </c>
    </row>
    <row r="15" spans="1:8" s="5" customFormat="1" ht="17.25" customHeight="1" x14ac:dyDescent="0.2">
      <c r="A15" s="95">
        <v>3</v>
      </c>
      <c r="B15" s="380" t="s">
        <v>710</v>
      </c>
      <c r="C15" s="94">
        <f>RECEIPTS!C15</f>
        <v>0</v>
      </c>
      <c r="D15" s="376">
        <v>0</v>
      </c>
      <c r="G15" s="161"/>
      <c r="H15" s="161"/>
    </row>
    <row r="16" spans="1:8" s="5" customFormat="1" ht="17.25" customHeight="1" x14ac:dyDescent="0.2">
      <c r="A16" s="253" t="s">
        <v>4</v>
      </c>
      <c r="B16" s="226" t="s">
        <v>154</v>
      </c>
      <c r="C16" s="94">
        <f>RECEIPTS!C16</f>
        <v>15990</v>
      </c>
      <c r="D16" s="376">
        <v>14400</v>
      </c>
      <c r="G16" s="161"/>
      <c r="H16" s="161"/>
    </row>
    <row r="17" spans="1:8" s="5" customFormat="1" ht="17.25" customHeight="1" x14ac:dyDescent="0.2">
      <c r="A17" s="253" t="s">
        <v>6</v>
      </c>
      <c r="B17" s="227" t="s">
        <v>159</v>
      </c>
      <c r="C17" s="94">
        <f>RECEIPTS!C17</f>
        <v>1223000</v>
      </c>
      <c r="D17" s="376">
        <v>552000</v>
      </c>
      <c r="G17" s="161"/>
      <c r="H17" s="161"/>
    </row>
    <row r="18" spans="1:8" s="5" customFormat="1" ht="17.25" customHeight="1" x14ac:dyDescent="0.2">
      <c r="A18" s="253" t="s">
        <v>8</v>
      </c>
      <c r="B18" s="227" t="s">
        <v>155</v>
      </c>
      <c r="C18" s="94">
        <f>RECEIPTS!C18</f>
        <v>0</v>
      </c>
      <c r="D18" s="376">
        <v>0</v>
      </c>
      <c r="G18" s="161"/>
      <c r="H18" s="161"/>
    </row>
    <row r="19" spans="1:8" s="5" customFormat="1" ht="17.25" customHeight="1" x14ac:dyDescent="0.2">
      <c r="A19" s="253" t="s">
        <v>10</v>
      </c>
      <c r="B19" s="227" t="s">
        <v>156</v>
      </c>
      <c r="C19" s="94">
        <f>RECEIPTS!C19</f>
        <v>3691423</v>
      </c>
      <c r="D19" s="376">
        <v>3561421</v>
      </c>
      <c r="G19" s="161"/>
      <c r="H19" s="161"/>
    </row>
    <row r="20" spans="1:8" s="5" customFormat="1" ht="17.25" customHeight="1" x14ac:dyDescent="0.2">
      <c r="A20" s="253" t="s">
        <v>13</v>
      </c>
      <c r="B20" s="227" t="s">
        <v>157</v>
      </c>
      <c r="C20" s="94">
        <f>RECEIPTS!C20</f>
        <v>0</v>
      </c>
      <c r="D20" s="376">
        <v>0</v>
      </c>
      <c r="G20" s="161"/>
      <c r="H20" s="161"/>
    </row>
    <row r="21" spans="1:8" s="5" customFormat="1" ht="17.25" customHeight="1" x14ac:dyDescent="0.2">
      <c r="A21" s="253" t="s">
        <v>15</v>
      </c>
      <c r="B21" s="227" t="s">
        <v>711</v>
      </c>
      <c r="C21" s="94">
        <f>RECEIPTS!C21</f>
        <v>0</v>
      </c>
      <c r="D21" s="376">
        <v>0</v>
      </c>
      <c r="G21" s="161"/>
      <c r="H21" s="161"/>
    </row>
    <row r="22" spans="1:8" s="5" customFormat="1" ht="17.25" customHeight="1" x14ac:dyDescent="0.2">
      <c r="A22" s="95">
        <v>4</v>
      </c>
      <c r="B22" s="227" t="s">
        <v>445</v>
      </c>
      <c r="C22" s="94">
        <f>RECEIPTS!C22</f>
        <v>371957</v>
      </c>
      <c r="D22" s="376">
        <v>905288</v>
      </c>
      <c r="G22" s="161"/>
      <c r="H22" s="161"/>
    </row>
    <row r="23" spans="1:8" s="5" customFormat="1" ht="17.25" customHeight="1" x14ac:dyDescent="0.2">
      <c r="A23" s="95">
        <v>5</v>
      </c>
      <c r="B23" s="227" t="s">
        <v>14</v>
      </c>
      <c r="C23" s="94">
        <f>RECEIPTS!C23</f>
        <v>0</v>
      </c>
      <c r="D23" s="376">
        <v>0</v>
      </c>
      <c r="G23" s="161"/>
      <c r="H23" s="161"/>
    </row>
    <row r="24" spans="1:8" s="5" customFormat="1" ht="17.25" customHeight="1" x14ac:dyDescent="0.2">
      <c r="A24" s="95">
        <v>6</v>
      </c>
      <c r="B24" s="227" t="s">
        <v>446</v>
      </c>
      <c r="C24" s="94">
        <f>RECEIPTS!C24</f>
        <v>0</v>
      </c>
      <c r="D24" s="376">
        <v>0</v>
      </c>
      <c r="G24" s="161"/>
      <c r="H24" s="161"/>
    </row>
    <row r="25" spans="1:8" s="5" customFormat="1" ht="17.25" customHeight="1" x14ac:dyDescent="0.2">
      <c r="A25" s="95">
        <v>7</v>
      </c>
      <c r="B25" s="227" t="s">
        <v>697</v>
      </c>
      <c r="C25" s="94">
        <f>RECEIPTS!C25</f>
        <v>3662601</v>
      </c>
      <c r="D25" s="376">
        <v>392000</v>
      </c>
      <c r="G25" s="161"/>
      <c r="H25" s="161"/>
    </row>
    <row r="26" spans="1:8" s="5" customFormat="1" ht="17.25" customHeight="1" x14ac:dyDescent="0.2">
      <c r="A26" s="95">
        <v>8</v>
      </c>
      <c r="B26" s="227" t="s">
        <v>619</v>
      </c>
      <c r="C26" s="94">
        <f>RECEIPTS!C26</f>
        <v>0</v>
      </c>
      <c r="D26" s="376">
        <v>1812433</v>
      </c>
      <c r="G26" s="161"/>
      <c r="H26" s="161"/>
    </row>
    <row r="27" spans="1:8" s="5" customFormat="1" ht="17.25" customHeight="1" x14ac:dyDescent="0.2">
      <c r="A27" s="95">
        <v>9</v>
      </c>
      <c r="B27" s="227" t="s">
        <v>681</v>
      </c>
      <c r="C27" s="94">
        <f>RECEIPTS!C27</f>
        <v>0</v>
      </c>
      <c r="D27" s="376"/>
      <c r="G27" s="161"/>
      <c r="H27" s="161"/>
    </row>
    <row r="28" spans="1:8" s="5" customFormat="1" ht="17.25" customHeight="1" x14ac:dyDescent="0.2">
      <c r="A28" s="317" t="s">
        <v>6</v>
      </c>
      <c r="B28" s="375" t="s">
        <v>620</v>
      </c>
      <c r="C28" s="94">
        <f>RECEIPTS!C30</f>
        <v>0</v>
      </c>
      <c r="D28" s="376"/>
      <c r="G28" s="161" t="s">
        <v>562</v>
      </c>
      <c r="H28" s="161" t="s">
        <v>584</v>
      </c>
    </row>
    <row r="29" spans="1:8" s="5" customFormat="1" ht="17.25" customHeight="1" x14ac:dyDescent="0.2">
      <c r="A29" s="254"/>
      <c r="B29" s="316" t="s">
        <v>265</v>
      </c>
      <c r="C29" s="94">
        <f>SUM(C13:C28)</f>
        <v>30488521</v>
      </c>
      <c r="D29" s="376">
        <f>SUM(D13:D28)</f>
        <v>25465999</v>
      </c>
      <c r="G29" s="161" t="s">
        <v>563</v>
      </c>
      <c r="H29" s="161" t="s">
        <v>586</v>
      </c>
    </row>
    <row r="30" spans="1:8" s="5" customFormat="1" ht="17.25" customHeight="1" x14ac:dyDescent="0.2">
      <c r="A30" s="317" t="s">
        <v>8</v>
      </c>
      <c r="B30" s="423" t="s">
        <v>696</v>
      </c>
      <c r="C30" s="94">
        <f>SUM(PAYMENTS!E161:E168)</f>
        <v>341142</v>
      </c>
      <c r="D30" s="376">
        <v>328559</v>
      </c>
      <c r="G30" s="161" t="s">
        <v>564</v>
      </c>
      <c r="H30" s="161" t="s">
        <v>587</v>
      </c>
    </row>
    <row r="31" spans="1:8" s="5" customFormat="1" ht="17.25" customHeight="1" x14ac:dyDescent="0.2">
      <c r="A31" s="317"/>
      <c r="B31" s="254"/>
      <c r="C31" s="94"/>
      <c r="D31" s="376"/>
      <c r="G31" s="161" t="s">
        <v>566</v>
      </c>
      <c r="H31" s="161" t="s">
        <v>588</v>
      </c>
    </row>
    <row r="32" spans="1:8" s="5" customFormat="1" ht="17.25" customHeight="1" x14ac:dyDescent="0.2">
      <c r="A32" s="254"/>
      <c r="B32" s="316" t="s">
        <v>465</v>
      </c>
      <c r="C32" s="94">
        <f>SUM(C30:C31)</f>
        <v>341142</v>
      </c>
      <c r="D32" s="376">
        <f>SUM(D30:D31)</f>
        <v>328559</v>
      </c>
      <c r="G32" s="161" t="s">
        <v>567</v>
      </c>
      <c r="H32" s="161" t="s">
        <v>589</v>
      </c>
    </row>
    <row r="33" spans="1:8" s="8" customFormat="1" ht="17.25" customHeight="1" x14ac:dyDescent="0.2">
      <c r="A33" s="316"/>
      <c r="B33" s="316" t="s">
        <v>466</v>
      </c>
      <c r="C33" s="93">
        <f>C29-C32</f>
        <v>30147379</v>
      </c>
      <c r="D33" s="376">
        <f>D29-D32</f>
        <v>25137440</v>
      </c>
      <c r="G33" s="161" t="s">
        <v>568</v>
      </c>
      <c r="H33" s="161" t="s">
        <v>590</v>
      </c>
    </row>
    <row r="34" spans="1:8" s="8" customFormat="1" ht="17.25" customHeight="1" x14ac:dyDescent="0.2">
      <c r="A34" s="317" t="s">
        <v>12</v>
      </c>
      <c r="B34" s="381" t="s">
        <v>668</v>
      </c>
      <c r="C34" s="78">
        <f>'ANNEXURE S-10'!I13</f>
        <v>0</v>
      </c>
      <c r="D34" s="376">
        <f>'ANNEXURE S-10'!J13</f>
        <v>0</v>
      </c>
      <c r="G34" s="161" t="s">
        <v>570</v>
      </c>
      <c r="H34" s="161" t="s">
        <v>591</v>
      </c>
    </row>
    <row r="35" spans="1:8" s="8" customFormat="1" ht="17.25" customHeight="1" x14ac:dyDescent="0.2">
      <c r="A35" s="316"/>
      <c r="B35" s="382" t="s">
        <v>789</v>
      </c>
      <c r="C35" s="78"/>
      <c r="D35" s="376"/>
      <c r="G35" s="161" t="s">
        <v>569</v>
      </c>
      <c r="H35" s="161" t="s">
        <v>592</v>
      </c>
    </row>
    <row r="36" spans="1:8" s="8" customFormat="1" ht="23.25" customHeight="1" x14ac:dyDescent="0.2">
      <c r="A36" s="317" t="s">
        <v>16</v>
      </c>
      <c r="B36" s="383" t="s">
        <v>790</v>
      </c>
      <c r="C36" s="78">
        <f>'2A'!C29</f>
        <v>0</v>
      </c>
      <c r="D36" s="376">
        <f>'2A'!D29</f>
        <v>0</v>
      </c>
      <c r="G36" s="161" t="s">
        <v>571</v>
      </c>
      <c r="H36" s="161" t="s">
        <v>593</v>
      </c>
    </row>
    <row r="37" spans="1:8" s="8" customFormat="1" ht="17.25" customHeight="1" x14ac:dyDescent="0.2">
      <c r="A37" s="23"/>
      <c r="B37" s="54" t="s">
        <v>499</v>
      </c>
      <c r="C37" s="77">
        <f>C33+C34+C36</f>
        <v>30147379</v>
      </c>
      <c r="D37" s="100">
        <f>D33+D34+D36</f>
        <v>25137440</v>
      </c>
      <c r="G37" s="109"/>
      <c r="H37" s="161" t="s">
        <v>594</v>
      </c>
    </row>
    <row r="38" spans="1:8" ht="23.25" customHeight="1" x14ac:dyDescent="0.25">
      <c r="A38" s="957"/>
      <c r="B38" s="957"/>
      <c r="C38" s="957"/>
      <c r="D38" s="957"/>
      <c r="E38" s="21"/>
      <c r="F38" s="21"/>
      <c r="G38" s="109"/>
      <c r="H38" s="161"/>
    </row>
    <row r="39" spans="1:8" ht="23.25" customHeight="1" x14ac:dyDescent="0.25">
      <c r="A39" s="925" t="s">
        <v>840</v>
      </c>
      <c r="B39" s="925"/>
      <c r="C39" s="925"/>
      <c r="D39" s="925"/>
      <c r="E39" s="21"/>
      <c r="F39" s="21"/>
      <c r="G39" s="109"/>
      <c r="H39" s="161" t="s">
        <v>595</v>
      </c>
    </row>
    <row r="40" spans="1:8" x14ac:dyDescent="0.25">
      <c r="A40" s="3"/>
      <c r="B40" s="4"/>
      <c r="G40" s="5"/>
      <c r="H40" s="161" t="s">
        <v>596</v>
      </c>
    </row>
    <row r="41" spans="1:8" x14ac:dyDescent="0.25">
      <c r="A41" s="3"/>
      <c r="B41" s="4"/>
      <c r="G41" s="5"/>
      <c r="H41" s="161" t="s">
        <v>597</v>
      </c>
    </row>
    <row r="42" spans="1:8" x14ac:dyDescent="0.25">
      <c r="A42" s="3"/>
      <c r="B42" s="4"/>
    </row>
    <row r="43" spans="1:8" x14ac:dyDescent="0.25">
      <c r="A43" s="3"/>
      <c r="B43" s="4"/>
    </row>
  </sheetData>
  <sheetProtection algorithmName="SHA-512" hashValue="StnJ6b527ZEMbNNWXAZUPwki1n81RMPWIcV/44rzwL5+zPLI+QutvPFawZVm1XeHtjKexBXUH2AeSKf4Zd7Kow==" saltValue="pFXuSLGZNvY1TcNE0oWnBg==" spinCount="100000" sheet="1" formatColumns="0" formatRows="0"/>
  <mergeCells count="9">
    <mergeCell ref="A39:D39"/>
    <mergeCell ref="A1:D1"/>
    <mergeCell ref="A2:D2"/>
    <mergeCell ref="A10:D10"/>
    <mergeCell ref="A3:A5"/>
    <mergeCell ref="B3:B5"/>
    <mergeCell ref="C3:D3"/>
    <mergeCell ref="C4:D4"/>
    <mergeCell ref="A38:D38"/>
  </mergeCells>
  <conditionalFormatting sqref="B30:B31">
    <cfRule type="duplicateValues" dxfId="0" priority="1"/>
  </conditionalFormatting>
  <hyperlinks>
    <hyperlink ref="G6" location="BS!Print_Area" display="Balance Sheet"/>
    <hyperlink ref="G7" location="RECEIPTS!Print_Titles" display="Receipt"/>
    <hyperlink ref="G8" location="PAYMENTS!Print_Titles" display="Payment"/>
    <hyperlink ref="G9" location="'ANNE-REC-SF-PROV '!Print_Area" display="SF-Rec-Prov-Annex"/>
    <hyperlink ref="G10" location="'ANNE-REC-VVN-PROV'!Print_Area" display="VVN-Rec-Prov-Annex"/>
    <hyperlink ref="G11" location="'ANNE-PAYM-PROJCTSF-PROV'!Print_Area" display="Project-Rec-Prov-Annex"/>
    <hyperlink ref="G12" location="'ANNE-PAYM-SF-PROV'!Print_Area" display="SF-Paym-Prov-Annex"/>
    <hyperlink ref="G13" location="'ANNE-PAYM-VVN-PROV'!Print_Area" display="VVN-Paym-Prov-Annex"/>
    <hyperlink ref="G14" location="'ANNE-PAYM-PLAN-PROV'!Print_Area" display="Plan-Paym-Prov-Annex"/>
    <hyperlink ref="G28" location="'S-2'!Print_Area" display="Schedule-2"/>
    <hyperlink ref="G29" location="'S-3'!Print_Area" display="Schedule-3"/>
    <hyperlink ref="G30" location="'S- 3 A'!A1" display="Schedule-3A"/>
    <hyperlink ref="G31" location="'S-3B'!A1" display="Schedule-3B"/>
    <hyperlink ref="G32" location="'ANN-S3-SF Civil'!Print_Area" display="S3-Annex-SF"/>
    <hyperlink ref="G33" location="'ANN-S3-VVN-ALL'!Print_Area" display="S3-Annex-VVN"/>
    <hyperlink ref="G34" location="'ANN-S3-PROJCT-SF'!Print_Area" display="S3-Annex-Project"/>
    <hyperlink ref="G35" location="'ANN-S3-PLAN'!Print_Area" display="S3-Annex-Plan"/>
    <hyperlink ref="G36" location="'ANN-S3-SP.PLAN'!Print_Area" display="S3-Annex-Specific Plan"/>
    <hyperlink ref="H6" location="'S-4'!Print_Area" display="Schedule-4 (All)"/>
    <hyperlink ref="H7" location="'S-4 A'!A1" display="Sch-4A (SF)"/>
    <hyperlink ref="H8" location="'s4-B'!A1" display="Sch-4B (Plan)"/>
    <hyperlink ref="H9" location="'s 4 c '!A1" display="Sch-4C (Specific Plan)"/>
    <hyperlink ref="H10" location="'s 4 D'!A1" display="Sch-4D (VVN)"/>
    <hyperlink ref="H11" location="'s 4 E'!A1" display="Sch-4E (Project)"/>
    <hyperlink ref="H12" location="'S- 7'!A1" display="Schedule-7"/>
    <hyperlink ref="H13" location="'S  8'!Print_Area" display="Schedule-8"/>
    <hyperlink ref="H14" location="'ANNE-S8-SF Civil'!A1" display="S8-Annex-SF"/>
    <hyperlink ref="H28" location="'ANNE-S8-PLAN'!A1" display="S8-Annex-Plan"/>
    <hyperlink ref="H29" location="'SCH-9 &amp; 10 '!Print_Area" display="S-9"/>
    <hyperlink ref="H30" location="'SCH-9 &amp; 10 '!Print_Area" display="S-10"/>
    <hyperlink ref="H31" location="'SCH 12 &amp;13 &amp; 14'!Print_Area" display="S-12"/>
    <hyperlink ref="H32" location="'SCH 12 &amp;13 &amp; 14'!Print_Area" display="S-13"/>
    <hyperlink ref="H33" location="'SCH 12 &amp;13 &amp; 14'!Print_Area" display="S-14"/>
    <hyperlink ref="H34" location="'SC-15'!Print_Area" display="S-15"/>
    <hyperlink ref="H35" location="'SCH- 16 &amp; 17'!Print_Area" display="S-16"/>
    <hyperlink ref="H36" location="'SCH- 16 &amp; 17'!Print_Area" display="S-17"/>
    <hyperlink ref="H37" location="'sch - 18 &amp;19 &amp; 22'!Print_Area" display="S-18"/>
    <hyperlink ref="H39" location="'sch - 18 &amp;19 &amp; 22'!Print_Area" display="S-19"/>
    <hyperlink ref="H40" location="'S-4'!Print_Area" display="S-4"/>
    <hyperlink ref="H41" location="'sch - 18 &amp;19 &amp; 22'!Print_Area" display="S-22"/>
  </hyperlinks>
  <printOptions horizontalCentered="1"/>
  <pageMargins left="0.70866141732283472" right="0.23622047244094491" top="0.35433070866141736" bottom="0.27559055118110237" header="0.23622047244094491" footer="0.23622047244094491"/>
  <pageSetup paperSize="9" scale="83" firstPageNumber="6" orientation="landscape" blackAndWhite="1" useFirstPageNumber="1"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15"/>
  <sheetViews>
    <sheetView view="pageBreakPreview" zoomScaleSheetLayoutView="100" workbookViewId="0">
      <selection activeCell="L13" sqref="L13"/>
    </sheetView>
  </sheetViews>
  <sheetFormatPr defaultRowHeight="15" x14ac:dyDescent="0.25"/>
  <cols>
    <col min="1" max="1" width="4.28515625" style="37" customWidth="1"/>
    <col min="2" max="2" width="29" style="37" customWidth="1"/>
    <col min="3" max="3" width="12.85546875" style="37" customWidth="1"/>
    <col min="4" max="4" width="12.7109375" style="37" customWidth="1"/>
    <col min="5" max="5" width="13.140625" style="37" customWidth="1"/>
    <col min="6" max="6" width="13.5703125" style="37" customWidth="1"/>
    <col min="7" max="7" width="12.28515625" style="37" customWidth="1"/>
    <col min="8" max="8" width="12.7109375" style="37" customWidth="1"/>
    <col min="9" max="9" width="14.7109375" style="37" customWidth="1"/>
    <col min="10" max="10" width="13" style="37" customWidth="1"/>
    <col min="11" max="16384" width="9.140625" style="37"/>
  </cols>
  <sheetData>
    <row r="1" spans="1:13" s="34" customFormat="1" ht="19.5" customHeight="1" x14ac:dyDescent="0.3">
      <c r="A1" s="942" t="str">
        <f>COVER!A1</f>
        <v>Kendriya Vidyalaya  GANGTOK</v>
      </c>
      <c r="B1" s="943"/>
      <c r="C1" s="943"/>
      <c r="D1" s="943"/>
      <c r="E1" s="943"/>
      <c r="F1" s="943"/>
      <c r="G1" s="943"/>
      <c r="H1" s="943"/>
      <c r="I1" s="943"/>
      <c r="J1" s="944"/>
    </row>
    <row r="2" spans="1:13" s="5" customFormat="1" ht="15" customHeight="1" x14ac:dyDescent="0.2">
      <c r="A2" s="742" t="s">
        <v>667</v>
      </c>
      <c r="B2" s="742"/>
      <c r="C2" s="742"/>
      <c r="D2" s="742"/>
      <c r="E2" s="742"/>
      <c r="F2" s="742"/>
      <c r="G2" s="742"/>
      <c r="H2" s="742"/>
      <c r="I2" s="742"/>
      <c r="J2" s="742"/>
    </row>
    <row r="3" spans="1:13" s="5" customFormat="1" ht="15" customHeight="1" x14ac:dyDescent="0.2">
      <c r="A3" s="962" t="s">
        <v>152</v>
      </c>
      <c r="B3" s="962" t="s">
        <v>202</v>
      </c>
      <c r="C3" s="961" t="s">
        <v>647</v>
      </c>
      <c r="D3" s="958" t="s">
        <v>379</v>
      </c>
      <c r="E3" s="959"/>
      <c r="F3" s="959"/>
      <c r="G3" s="959"/>
      <c r="H3" s="960"/>
      <c r="I3" s="31"/>
      <c r="J3" s="31"/>
    </row>
    <row r="4" spans="1:13" s="5" customFormat="1" ht="21.75" customHeight="1" x14ac:dyDescent="0.2">
      <c r="A4" s="962"/>
      <c r="B4" s="962"/>
      <c r="C4" s="961"/>
      <c r="D4" s="433" t="s">
        <v>723</v>
      </c>
      <c r="E4" s="433" t="s">
        <v>713</v>
      </c>
      <c r="F4" s="433" t="s">
        <v>724</v>
      </c>
      <c r="G4" s="433" t="s">
        <v>834</v>
      </c>
      <c r="H4" s="433"/>
      <c r="I4" s="434" t="s">
        <v>183</v>
      </c>
      <c r="J4" s="32" t="s">
        <v>135</v>
      </c>
    </row>
    <row r="5" spans="1:13" s="5" customFormat="1" ht="21.75" customHeight="1" x14ac:dyDescent="0.2">
      <c r="A5" s="962"/>
      <c r="B5" s="962"/>
      <c r="C5" s="445">
        <v>1</v>
      </c>
      <c r="D5" s="445">
        <v>2</v>
      </c>
      <c r="E5" s="445">
        <v>3</v>
      </c>
      <c r="F5" s="445">
        <v>4</v>
      </c>
      <c r="G5" s="445">
        <v>5</v>
      </c>
      <c r="H5" s="445">
        <v>6</v>
      </c>
      <c r="I5" s="434" t="s">
        <v>725</v>
      </c>
      <c r="J5" s="43">
        <v>8</v>
      </c>
    </row>
    <row r="6" spans="1:13" s="5" customFormat="1" ht="21.75" customHeight="1" x14ac:dyDescent="0.2">
      <c r="A6" s="10">
        <v>1</v>
      </c>
      <c r="B6" s="18" t="s">
        <v>413</v>
      </c>
      <c r="C6" s="447">
        <f>'S- 3 A'!C6</f>
        <v>0</v>
      </c>
      <c r="D6" s="447">
        <f>'S- 3 A'!D6</f>
        <v>0</v>
      </c>
      <c r="E6" s="447">
        <f>'S- 3 A'!E6</f>
        <v>0</v>
      </c>
      <c r="F6" s="447">
        <f>'S- 3 A'!F6</f>
        <v>0</v>
      </c>
      <c r="G6" s="447">
        <f>'S- 3 A'!G6</f>
        <v>0</v>
      </c>
      <c r="H6" s="447">
        <f>'S- 3 A'!H6</f>
        <v>0</v>
      </c>
      <c r="I6" s="447">
        <f>SUM(C6:H6)</f>
        <v>0</v>
      </c>
      <c r="J6" s="116"/>
    </row>
    <row r="7" spans="1:13" s="5" customFormat="1" ht="21.75" customHeight="1" x14ac:dyDescent="0.2">
      <c r="A7" s="29">
        <v>2</v>
      </c>
      <c r="B7" s="14" t="s">
        <v>378</v>
      </c>
      <c r="C7" s="447">
        <f>SUM('S- 3 A'!C8:C12)</f>
        <v>0</v>
      </c>
      <c r="D7" s="447">
        <f>SUM('S- 3 A'!D8:D12)</f>
        <v>0</v>
      </c>
      <c r="E7" s="447">
        <f>SUM('S- 3 A'!E8:E12)</f>
        <v>0</v>
      </c>
      <c r="F7" s="447">
        <f>SUM('S- 3 A'!F8:F12)</f>
        <v>0</v>
      </c>
      <c r="G7" s="447">
        <f>SUM('S- 3 A'!G8:G12)</f>
        <v>0</v>
      </c>
      <c r="H7" s="447">
        <f>SUM('S- 3 A'!H8:H12)</f>
        <v>0</v>
      </c>
      <c r="I7" s="447">
        <f>SUM(C7:H7)</f>
        <v>0</v>
      </c>
      <c r="J7" s="84"/>
    </row>
    <row r="8" spans="1:13" s="5" customFormat="1" ht="21.75" customHeight="1" x14ac:dyDescent="0.2">
      <c r="A8" s="22">
        <v>3</v>
      </c>
      <c r="B8" s="18" t="s">
        <v>232</v>
      </c>
      <c r="C8" s="447">
        <f t="shared" ref="C8:J8" si="0">C6+C7</f>
        <v>0</v>
      </c>
      <c r="D8" s="447">
        <f t="shared" si="0"/>
        <v>0</v>
      </c>
      <c r="E8" s="447">
        <f t="shared" si="0"/>
        <v>0</v>
      </c>
      <c r="F8" s="447">
        <f t="shared" si="0"/>
        <v>0</v>
      </c>
      <c r="G8" s="447">
        <f t="shared" si="0"/>
        <v>0</v>
      </c>
      <c r="H8" s="447">
        <f t="shared" si="0"/>
        <v>0</v>
      </c>
      <c r="I8" s="447">
        <f t="shared" si="0"/>
        <v>0</v>
      </c>
      <c r="J8" s="447">
        <f t="shared" si="0"/>
        <v>0</v>
      </c>
    </row>
    <row r="9" spans="1:13" s="5" customFormat="1" ht="21.75" customHeight="1" x14ac:dyDescent="0.2">
      <c r="A9" s="29">
        <v>4</v>
      </c>
      <c r="B9" s="7" t="s">
        <v>380</v>
      </c>
      <c r="C9" s="447">
        <f>'S- 3 A'!C13</f>
        <v>0</v>
      </c>
      <c r="D9" s="447">
        <f>'S- 3 A'!D13</f>
        <v>0</v>
      </c>
      <c r="E9" s="447">
        <f>'S- 3 A'!E13</f>
        <v>0</v>
      </c>
      <c r="F9" s="447">
        <f>'S- 3 A'!F13</f>
        <v>0</v>
      </c>
      <c r="G9" s="447">
        <f>'S- 3 A'!G13</f>
        <v>0</v>
      </c>
      <c r="H9" s="447">
        <f>'S- 3 A'!H13</f>
        <v>0</v>
      </c>
      <c r="I9" s="447">
        <f>SUM(C9:H9)</f>
        <v>0</v>
      </c>
      <c r="J9" s="139"/>
    </row>
    <row r="10" spans="1:13" s="5" customFormat="1" ht="21.75" customHeight="1" x14ac:dyDescent="0.2">
      <c r="A10" s="44">
        <v>5</v>
      </c>
      <c r="B10" s="24" t="s">
        <v>377</v>
      </c>
      <c r="C10" s="447">
        <f t="shared" ref="C10:J10" si="1">C8-C9</f>
        <v>0</v>
      </c>
      <c r="D10" s="447">
        <f t="shared" si="1"/>
        <v>0</v>
      </c>
      <c r="E10" s="447">
        <f t="shared" si="1"/>
        <v>0</v>
      </c>
      <c r="F10" s="447">
        <f t="shared" si="1"/>
        <v>0</v>
      </c>
      <c r="G10" s="447">
        <f t="shared" si="1"/>
        <v>0</v>
      </c>
      <c r="H10" s="447">
        <f t="shared" si="1"/>
        <v>0</v>
      </c>
      <c r="I10" s="447">
        <f t="shared" si="1"/>
        <v>0</v>
      </c>
      <c r="J10" s="447">
        <f t="shared" si="1"/>
        <v>0</v>
      </c>
    </row>
    <row r="11" spans="1:13" s="5" customFormat="1" ht="21.75" customHeight="1" x14ac:dyDescent="0.2">
      <c r="A11" s="27">
        <v>6</v>
      </c>
      <c r="B11" s="8" t="s">
        <v>381</v>
      </c>
      <c r="C11" s="447">
        <f>SUM('S- 3 A'!C18:C19)</f>
        <v>0</v>
      </c>
      <c r="D11" s="447">
        <f>SUM('S- 3 A'!D18:D19)</f>
        <v>0</v>
      </c>
      <c r="E11" s="447">
        <f>SUM('S- 3 A'!E18:E19)</f>
        <v>0</v>
      </c>
      <c r="F11" s="447">
        <f>SUM('S- 3 A'!F18:F19)</f>
        <v>0</v>
      </c>
      <c r="G11" s="447">
        <f>SUM('S- 3 A'!G18:G19)</f>
        <v>0</v>
      </c>
      <c r="H11" s="447">
        <f>SUM('S- 3 A'!H18:H19)</f>
        <v>0</v>
      </c>
      <c r="I11" s="447">
        <f>SUM(C11:H11)</f>
        <v>0</v>
      </c>
      <c r="J11" s="139"/>
    </row>
    <row r="12" spans="1:13" s="5" customFormat="1" ht="21.75" customHeight="1" x14ac:dyDescent="0.2">
      <c r="A12" s="10">
        <v>7</v>
      </c>
      <c r="B12" s="24" t="s">
        <v>377</v>
      </c>
      <c r="C12" s="447">
        <f t="shared" ref="C12:J12" si="2">C10-C11</f>
        <v>0</v>
      </c>
      <c r="D12" s="447">
        <f t="shared" si="2"/>
        <v>0</v>
      </c>
      <c r="E12" s="447">
        <f t="shared" si="2"/>
        <v>0</v>
      </c>
      <c r="F12" s="447">
        <f t="shared" si="2"/>
        <v>0</v>
      </c>
      <c r="G12" s="447">
        <f t="shared" si="2"/>
        <v>0</v>
      </c>
      <c r="H12" s="447">
        <f t="shared" si="2"/>
        <v>0</v>
      </c>
      <c r="I12" s="447">
        <f t="shared" si="2"/>
        <v>0</v>
      </c>
      <c r="J12" s="447">
        <f t="shared" si="2"/>
        <v>0</v>
      </c>
    </row>
    <row r="13" spans="1:13" s="8" customFormat="1" ht="21.75" customHeight="1" x14ac:dyDescent="0.2">
      <c r="A13" s="31">
        <v>8</v>
      </c>
      <c r="B13" s="8" t="s">
        <v>382</v>
      </c>
      <c r="C13" s="447">
        <f>SUM('S- 3 A'!C16)</f>
        <v>0</v>
      </c>
      <c r="D13" s="447">
        <f>SUM('S- 3 A'!D16)</f>
        <v>0</v>
      </c>
      <c r="E13" s="447">
        <f>SUM('S- 3 A'!E16)</f>
        <v>0</v>
      </c>
      <c r="F13" s="447">
        <f>SUM('S- 3 A'!F16)</f>
        <v>0</v>
      </c>
      <c r="G13" s="447">
        <f>SUM('S- 3 A'!G16)</f>
        <v>0</v>
      </c>
      <c r="H13" s="447">
        <f>SUM('S- 3 A'!H16)</f>
        <v>0</v>
      </c>
      <c r="I13" s="447">
        <f>SUM(C13:H13)</f>
        <v>0</v>
      </c>
      <c r="J13" s="97"/>
    </row>
    <row r="14" spans="1:13" s="5" customFormat="1" ht="21.75" customHeight="1" x14ac:dyDescent="0.2">
      <c r="A14" s="448">
        <v>9</v>
      </c>
      <c r="B14" s="449" t="s">
        <v>414</v>
      </c>
      <c r="C14" s="450">
        <f t="shared" ref="C14:J14" si="3">C12-C13</f>
        <v>0</v>
      </c>
      <c r="D14" s="450">
        <f t="shared" si="3"/>
        <v>0</v>
      </c>
      <c r="E14" s="450">
        <f t="shared" si="3"/>
        <v>0</v>
      </c>
      <c r="F14" s="450">
        <f t="shared" si="3"/>
        <v>0</v>
      </c>
      <c r="G14" s="450">
        <f t="shared" si="3"/>
        <v>0</v>
      </c>
      <c r="H14" s="450">
        <f t="shared" si="3"/>
        <v>0</v>
      </c>
      <c r="I14" s="450">
        <f t="shared" si="3"/>
        <v>0</v>
      </c>
      <c r="J14" s="478">
        <f t="shared" si="3"/>
        <v>0</v>
      </c>
    </row>
    <row r="15" spans="1:13" ht="49.5" customHeight="1" x14ac:dyDescent="0.25">
      <c r="A15" s="658" t="s">
        <v>841</v>
      </c>
      <c r="B15" s="659"/>
      <c r="C15" s="659"/>
      <c r="D15" s="659"/>
      <c r="E15" s="659"/>
      <c r="G15" s="749" t="s">
        <v>843</v>
      </c>
      <c r="H15" s="749"/>
      <c r="I15" s="749"/>
      <c r="J15" s="750"/>
      <c r="K15" s="21"/>
      <c r="L15" s="21"/>
      <c r="M15" s="21"/>
    </row>
  </sheetData>
  <sheetProtection algorithmName="SHA-512" hashValue="qeN8LRMK5TuzF0wNKODx6qZlIv9sojEYr3iZSI69EOUpgObSHliuJTAjXqziy4agj0rQNe0+IGti+0qNgDRMWQ==" saltValue="5O0ZWs59QJ7rc0EguIFmNA==" spinCount="100000" sheet="1" formatColumns="0" formatRows="0"/>
  <mergeCells count="7">
    <mergeCell ref="G15:J15"/>
    <mergeCell ref="A2:J2"/>
    <mergeCell ref="A1:J1"/>
    <mergeCell ref="D3:H3"/>
    <mergeCell ref="C3:C4"/>
    <mergeCell ref="B3:B5"/>
    <mergeCell ref="A3:A5"/>
  </mergeCells>
  <printOptions horizontalCentered="1" gridLines="1"/>
  <pageMargins left="0.51181102362204722" right="0.23622047244094491" top="0.6692913385826772" bottom="0.47244094488188981" header="0.47244094488188981" footer="0.31496062992125984"/>
  <pageSetup paperSize="9" firstPageNumber="6" orientation="landscape" blackAndWhite="1"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9"/>
  <sheetViews>
    <sheetView zoomScaleNormal="100" zoomScaleSheetLayoutView="115" workbookViewId="0">
      <selection activeCell="E16" sqref="E16"/>
    </sheetView>
  </sheetViews>
  <sheetFormatPr defaultRowHeight="11.25" x14ac:dyDescent="0.2"/>
  <cols>
    <col min="1" max="1" width="3.42578125" style="12" customWidth="1"/>
    <col min="2" max="2" width="55.85546875" style="5" customWidth="1"/>
    <col min="3" max="3" width="14.140625" style="5" customWidth="1"/>
    <col min="4" max="6" width="21" style="5" customWidth="1"/>
    <col min="7" max="7" width="9.140625" style="5"/>
    <col min="8" max="8" width="11.5703125" style="5" customWidth="1"/>
    <col min="9" max="9" width="12" style="5" customWidth="1"/>
    <col min="10" max="10" width="16.28515625" style="5" customWidth="1"/>
    <col min="11" max="16384" width="9.140625" style="5"/>
  </cols>
  <sheetData>
    <row r="1" spans="1:9" s="34" customFormat="1" ht="18.75" x14ac:dyDescent="0.3">
      <c r="A1" s="752" t="str">
        <f>COVER!A1</f>
        <v>Kendriya Vidyalaya  GANGTOK</v>
      </c>
      <c r="B1" s="752"/>
      <c r="C1" s="752"/>
      <c r="D1" s="752"/>
      <c r="E1" s="752"/>
      <c r="F1" s="409"/>
    </row>
    <row r="2" spans="1:9" ht="15" customHeight="1" x14ac:dyDescent="0.2">
      <c r="A2" s="753" t="s">
        <v>832</v>
      </c>
      <c r="B2" s="753"/>
      <c r="C2" s="753"/>
      <c r="D2" s="753"/>
      <c r="E2" s="753"/>
      <c r="F2" s="410"/>
    </row>
    <row r="3" spans="1:9" s="48" customFormat="1" ht="12" customHeight="1" x14ac:dyDescent="0.2">
      <c r="A3" s="755" t="s">
        <v>186</v>
      </c>
      <c r="B3" s="755" t="s">
        <v>202</v>
      </c>
      <c r="C3" s="755" t="s">
        <v>104</v>
      </c>
      <c r="D3" s="751" t="s">
        <v>120</v>
      </c>
      <c r="E3" s="751" t="s">
        <v>121</v>
      </c>
      <c r="F3" s="411"/>
      <c r="G3" s="47"/>
    </row>
    <row r="4" spans="1:9" s="39" customFormat="1" ht="12" customHeight="1" x14ac:dyDescent="0.2">
      <c r="A4" s="755"/>
      <c r="B4" s="755"/>
      <c r="C4" s="755"/>
      <c r="D4" s="751"/>
      <c r="E4" s="751"/>
      <c r="F4" s="412"/>
      <c r="G4" s="49"/>
    </row>
    <row r="5" spans="1:9" ht="12" customHeight="1" x14ac:dyDescent="0.2">
      <c r="A5" s="755"/>
      <c r="B5" s="755"/>
      <c r="C5" s="755"/>
      <c r="D5" s="751"/>
      <c r="E5" s="751"/>
      <c r="F5" s="413"/>
    </row>
    <row r="6" spans="1:9" ht="21" customHeight="1" x14ac:dyDescent="0.2">
      <c r="A6" s="754" t="s">
        <v>110</v>
      </c>
      <c r="B6" s="754"/>
      <c r="C6" s="15"/>
      <c r="D6" s="10"/>
      <c r="E6" s="10"/>
      <c r="F6" s="27" t="s">
        <v>690</v>
      </c>
    </row>
    <row r="7" spans="1:9" ht="21" customHeight="1" x14ac:dyDescent="0.2">
      <c r="A7" s="15">
        <v>1</v>
      </c>
      <c r="B7" s="39" t="s">
        <v>111</v>
      </c>
      <c r="C7" s="160" t="s">
        <v>213</v>
      </c>
      <c r="D7" s="92">
        <f>'SCH-9 &amp; 10 '!C9</f>
        <v>479325</v>
      </c>
      <c r="E7" s="98">
        <v>579295</v>
      </c>
      <c r="F7" s="414">
        <f>'SCH-9 &amp; 10 '!D9-'I&amp;E'!E7</f>
        <v>0</v>
      </c>
      <c r="I7" s="5">
        <f>H7-D7</f>
        <v>-479325</v>
      </c>
    </row>
    <row r="8" spans="1:9" ht="21" customHeight="1" x14ac:dyDescent="0.2">
      <c r="A8" s="15">
        <v>2</v>
      </c>
      <c r="B8" s="39" t="s">
        <v>112</v>
      </c>
      <c r="C8" s="160" t="s">
        <v>217</v>
      </c>
      <c r="D8" s="88">
        <f>'SCH-9 &amp; 10 '!C37</f>
        <v>30147379</v>
      </c>
      <c r="E8" s="100">
        <v>25137440</v>
      </c>
      <c r="F8" s="122">
        <f>'SCH-9 &amp; 10 '!D37-'I&amp;E'!E8</f>
        <v>0</v>
      </c>
      <c r="I8" s="5">
        <f t="shared" ref="I8:I22" si="0">H8-D8</f>
        <v>-30147379</v>
      </c>
    </row>
    <row r="9" spans="1:9" ht="21" customHeight="1" x14ac:dyDescent="0.2">
      <c r="A9" s="15">
        <v>3</v>
      </c>
      <c r="B9" s="39" t="s">
        <v>437</v>
      </c>
      <c r="C9" s="160" t="s">
        <v>214</v>
      </c>
      <c r="D9" s="88">
        <f>'SCH 12 &amp;13 &amp; 14'!C10</f>
        <v>17634</v>
      </c>
      <c r="E9" s="100">
        <v>23579</v>
      </c>
      <c r="F9" s="122">
        <f>'SCH 12 &amp;13 &amp; 14'!D10-'I&amp;E'!E9</f>
        <v>0</v>
      </c>
      <c r="G9" s="161" t="s">
        <v>551</v>
      </c>
      <c r="I9" s="5">
        <f t="shared" si="0"/>
        <v>-17634</v>
      </c>
    </row>
    <row r="10" spans="1:9" ht="21" customHeight="1" x14ac:dyDescent="0.2">
      <c r="A10" s="15">
        <v>4</v>
      </c>
      <c r="B10" s="39" t="s">
        <v>113</v>
      </c>
      <c r="C10" s="160" t="s">
        <v>215</v>
      </c>
      <c r="D10" s="88">
        <f>'SCH 12 &amp;13 &amp; 14'!C23</f>
        <v>230524.79999999999</v>
      </c>
      <c r="E10" s="100">
        <v>2554</v>
      </c>
      <c r="F10" s="122">
        <f>'SCH 12 &amp;13 &amp; 14'!D23-'I&amp;E'!E10</f>
        <v>0</v>
      </c>
      <c r="G10" s="161" t="s">
        <v>552</v>
      </c>
      <c r="I10" s="5">
        <f t="shared" si="0"/>
        <v>-230524.79999999999</v>
      </c>
    </row>
    <row r="11" spans="1:9" ht="21" customHeight="1" x14ac:dyDescent="0.2">
      <c r="A11" s="15">
        <v>5</v>
      </c>
      <c r="B11" s="39" t="s">
        <v>375</v>
      </c>
      <c r="C11" s="160" t="s">
        <v>216</v>
      </c>
      <c r="D11" s="88">
        <f>'SCH 12 &amp;13 &amp; 14'!C27</f>
        <v>0</v>
      </c>
      <c r="E11" s="100">
        <v>0</v>
      </c>
      <c r="F11" s="122">
        <f>'SCH 12 &amp;13 &amp; 14'!D27-'I&amp;E'!E11</f>
        <v>0</v>
      </c>
      <c r="I11" s="5">
        <f t="shared" si="0"/>
        <v>0</v>
      </c>
    </row>
    <row r="12" spans="1:9" ht="21" customHeight="1" x14ac:dyDescent="0.2">
      <c r="A12" s="15"/>
      <c r="B12" s="23" t="s">
        <v>114</v>
      </c>
      <c r="C12" s="15"/>
      <c r="D12" s="93">
        <f>SUM(D7:D11)</f>
        <v>30874862.800000001</v>
      </c>
      <c r="E12" s="93">
        <f>SUM(E7:E11)</f>
        <v>25742868</v>
      </c>
      <c r="F12" s="93">
        <f>SUM(F7:F11)</f>
        <v>0</v>
      </c>
      <c r="I12" s="5">
        <f t="shared" si="0"/>
        <v>-30874862.800000001</v>
      </c>
    </row>
    <row r="13" spans="1:9" ht="21" customHeight="1" x14ac:dyDescent="0.2">
      <c r="A13" s="754" t="s">
        <v>115</v>
      </c>
      <c r="B13" s="754"/>
      <c r="C13" s="15"/>
      <c r="D13" s="39"/>
      <c r="E13" s="101"/>
      <c r="F13" s="99"/>
      <c r="I13" s="5">
        <f t="shared" si="0"/>
        <v>0</v>
      </c>
    </row>
    <row r="14" spans="1:9" ht="28.5" customHeight="1" x14ac:dyDescent="0.2">
      <c r="A14" s="15">
        <v>1</v>
      </c>
      <c r="B14" s="19" t="s">
        <v>341</v>
      </c>
      <c r="C14" s="160" t="s">
        <v>394</v>
      </c>
      <c r="D14" s="92">
        <f>'SC-15'!G40</f>
        <v>30961784</v>
      </c>
      <c r="E14" s="98">
        <v>25193109</v>
      </c>
      <c r="F14" s="414">
        <f>'SC-15'!H40-'I&amp;E'!E14</f>
        <v>0</v>
      </c>
      <c r="I14" s="5">
        <f t="shared" si="0"/>
        <v>-30961784</v>
      </c>
    </row>
    <row r="15" spans="1:9" ht="21" customHeight="1" x14ac:dyDescent="0.2">
      <c r="A15" s="15">
        <v>2</v>
      </c>
      <c r="B15" s="39" t="s">
        <v>194</v>
      </c>
      <c r="C15" s="160" t="s">
        <v>393</v>
      </c>
      <c r="D15" s="92">
        <f>'SCH-16 &amp; 17'!G26</f>
        <v>0</v>
      </c>
      <c r="E15" s="98">
        <v>20700</v>
      </c>
      <c r="F15" s="414">
        <f>'SCH-16 &amp; 17'!H26-'I&amp;E'!E15</f>
        <v>0</v>
      </c>
      <c r="I15" s="5">
        <f t="shared" si="0"/>
        <v>0</v>
      </c>
    </row>
    <row r="16" spans="1:9" ht="21" customHeight="1" x14ac:dyDescent="0.2">
      <c r="A16" s="15">
        <v>3</v>
      </c>
      <c r="B16" s="39" t="s">
        <v>116</v>
      </c>
      <c r="C16" s="160" t="s">
        <v>400</v>
      </c>
      <c r="D16" s="92">
        <f>'SCH-16 &amp; 17'!G45</f>
        <v>484</v>
      </c>
      <c r="E16" s="98">
        <v>1938</v>
      </c>
      <c r="F16" s="414">
        <f>'SCH-16 &amp; 17'!H45-'I&amp;E'!E16</f>
        <v>0</v>
      </c>
      <c r="I16" s="5">
        <f t="shared" si="0"/>
        <v>-484</v>
      </c>
    </row>
    <row r="17" spans="1:11" ht="21" customHeight="1" x14ac:dyDescent="0.2">
      <c r="A17" s="15">
        <v>4</v>
      </c>
      <c r="B17" s="39" t="s">
        <v>392</v>
      </c>
      <c r="C17" s="160" t="s">
        <v>401</v>
      </c>
      <c r="D17" s="92">
        <f>'SCH-18 &amp;19 &amp; 22'!G13</f>
        <v>0</v>
      </c>
      <c r="E17" s="98">
        <v>0</v>
      </c>
      <c r="F17" s="414">
        <f>'SCH-18 &amp;19 &amp; 22'!H13-'I&amp;E'!E17</f>
        <v>0</v>
      </c>
      <c r="I17" s="5">
        <f t="shared" si="0"/>
        <v>0</v>
      </c>
    </row>
    <row r="18" spans="1:11" ht="21" customHeight="1" x14ac:dyDescent="0.2">
      <c r="A18" s="15">
        <v>5</v>
      </c>
      <c r="B18" s="39" t="s">
        <v>243</v>
      </c>
      <c r="C18" s="160" t="s">
        <v>402</v>
      </c>
      <c r="D18" s="92">
        <f>'SCH-18 &amp;19 &amp; 22'!G24</f>
        <v>371957</v>
      </c>
      <c r="E18" s="98">
        <v>303154</v>
      </c>
      <c r="F18" s="414">
        <f>'SCH-18 &amp;19 &amp; 22'!H24-'I&amp;E'!E18</f>
        <v>0</v>
      </c>
      <c r="I18" s="5">
        <f t="shared" si="0"/>
        <v>-371957</v>
      </c>
    </row>
    <row r="19" spans="1:11" ht="21" customHeight="1" x14ac:dyDescent="0.2">
      <c r="A19" s="15">
        <v>6</v>
      </c>
      <c r="B19" s="39" t="s">
        <v>117</v>
      </c>
      <c r="C19" s="160" t="s">
        <v>438</v>
      </c>
      <c r="D19" s="92">
        <f>'S-4'!D46</f>
        <v>829875</v>
      </c>
      <c r="E19" s="98">
        <v>954347</v>
      </c>
      <c r="F19" s="414">
        <f>E19-E19</f>
        <v>0</v>
      </c>
      <c r="I19" s="5">
        <f t="shared" si="0"/>
        <v>-829875</v>
      </c>
      <c r="J19" s="91"/>
    </row>
    <row r="20" spans="1:11" ht="21" customHeight="1" x14ac:dyDescent="0.2">
      <c r="A20" s="15">
        <v>7</v>
      </c>
      <c r="B20" s="39" t="s">
        <v>376</v>
      </c>
      <c r="C20" s="160" t="s">
        <v>439</v>
      </c>
      <c r="D20" s="92">
        <f>'SCH-18 &amp;19 &amp; 22'!G32</f>
        <v>0</v>
      </c>
      <c r="E20" s="98"/>
      <c r="F20" s="414">
        <f>'SCH-18 &amp;19 &amp; 22'!H32-'I&amp;E'!E20</f>
        <v>0</v>
      </c>
      <c r="I20" s="5">
        <f t="shared" si="0"/>
        <v>0</v>
      </c>
    </row>
    <row r="21" spans="1:11" ht="21" customHeight="1" x14ac:dyDescent="0.2">
      <c r="A21" s="15"/>
      <c r="B21" s="23" t="s">
        <v>118</v>
      </c>
      <c r="C21" s="15"/>
      <c r="D21" s="93">
        <f>SUM(D14:D20)</f>
        <v>32164100</v>
      </c>
      <c r="E21" s="223">
        <f>SUM(E14:E20)</f>
        <v>26473248</v>
      </c>
      <c r="F21" s="223">
        <f>SUM(F14:F20)</f>
        <v>0</v>
      </c>
      <c r="I21" s="5">
        <f t="shared" si="0"/>
        <v>-32164100</v>
      </c>
    </row>
    <row r="22" spans="1:11" ht="26.25" customHeight="1" x14ac:dyDescent="0.2">
      <c r="A22" s="15"/>
      <c r="B22" s="56" t="s">
        <v>119</v>
      </c>
      <c r="C22" s="38"/>
      <c r="D22" s="93">
        <f>D12-D21</f>
        <v>-1289237.1999999993</v>
      </c>
      <c r="E22" s="223">
        <f>E12-E21</f>
        <v>-730380</v>
      </c>
      <c r="F22" s="415"/>
      <c r="I22" s="5">
        <f t="shared" si="0"/>
        <v>1289237.1999999993</v>
      </c>
    </row>
    <row r="23" spans="1:11" ht="15.75" customHeight="1" x14ac:dyDescent="0.2">
      <c r="A23" s="15"/>
      <c r="B23" s="56" t="s">
        <v>342</v>
      </c>
      <c r="C23" s="38"/>
      <c r="D23" s="101"/>
      <c r="E23" s="101"/>
      <c r="F23" s="99"/>
    </row>
    <row r="24" spans="1:11" ht="15.75" customHeight="1" x14ac:dyDescent="0.2">
      <c r="A24" s="15"/>
      <c r="B24" s="56" t="s">
        <v>343</v>
      </c>
      <c r="C24" s="38"/>
      <c r="D24" s="100"/>
      <c r="E24" s="101"/>
      <c r="F24" s="99"/>
    </row>
    <row r="25" spans="1:11" ht="15.75" customHeight="1" x14ac:dyDescent="0.2">
      <c r="A25" s="15"/>
      <c r="B25" s="56" t="s">
        <v>344</v>
      </c>
      <c r="C25" s="38"/>
      <c r="D25" s="101"/>
      <c r="E25" s="101"/>
      <c r="F25" s="99"/>
    </row>
    <row r="26" spans="1:11" ht="24" customHeight="1" x14ac:dyDescent="0.2">
      <c r="A26" s="15"/>
      <c r="B26" s="89" t="s">
        <v>345</v>
      </c>
      <c r="C26" s="38"/>
      <c r="D26" s="93">
        <f>D22+D23+D24+D25</f>
        <v>-1289237.1999999993</v>
      </c>
      <c r="E26" s="223">
        <f>E22+E23+E24+E25</f>
        <v>-730380</v>
      </c>
      <c r="F26" s="415"/>
    </row>
    <row r="27" spans="1:11" ht="15.75" customHeight="1" x14ac:dyDescent="0.2">
      <c r="A27" s="15"/>
      <c r="B27" s="86" t="s">
        <v>339</v>
      </c>
      <c r="C27" s="23" t="s">
        <v>440</v>
      </c>
      <c r="D27" s="39"/>
      <c r="E27" s="101"/>
      <c r="F27" s="99"/>
    </row>
    <row r="28" spans="1:11" s="42" customFormat="1" ht="15.75" customHeight="1" x14ac:dyDescent="0.2">
      <c r="B28" s="42" t="s">
        <v>340</v>
      </c>
      <c r="C28" s="23" t="s">
        <v>441</v>
      </c>
      <c r="E28" s="123"/>
      <c r="F28" s="416"/>
      <c r="G28" s="8"/>
      <c r="H28" s="8"/>
      <c r="I28" s="5"/>
      <c r="J28" s="8"/>
      <c r="K28" s="8"/>
    </row>
    <row r="29" spans="1:11" s="26" customFormat="1" ht="27.75" customHeight="1" x14ac:dyDescent="0.25">
      <c r="A29" s="646" t="s">
        <v>841</v>
      </c>
      <c r="B29" s="646"/>
      <c r="C29" s="748" t="s">
        <v>842</v>
      </c>
      <c r="D29" s="749"/>
      <c r="E29" s="750"/>
      <c r="F29" s="402"/>
      <c r="G29" s="20"/>
      <c r="H29" s="20"/>
      <c r="I29" s="20"/>
      <c r="J29" s="20"/>
      <c r="K29" s="20"/>
    </row>
  </sheetData>
  <sheetProtection algorithmName="SHA-512" hashValue="Kp+zQisKYFRG2RAHp5kavjoYriZVvhjOnOtSGNZyH9tGXytCe1IVcfKgRlvbC4ZcmA5auDFklkS9FPEGjWbC9w==" saltValue="IxBb2fdAeusg/6zDIECNIA==" spinCount="100000" sheet="1"/>
  <mergeCells count="10">
    <mergeCell ref="C29:E29"/>
    <mergeCell ref="E3:E5"/>
    <mergeCell ref="A1:E1"/>
    <mergeCell ref="A2:E2"/>
    <mergeCell ref="A6:B6"/>
    <mergeCell ref="A13:B13"/>
    <mergeCell ref="A3:A5"/>
    <mergeCell ref="B3:B5"/>
    <mergeCell ref="C3:C5"/>
    <mergeCell ref="D3:D5"/>
  </mergeCells>
  <hyperlinks>
    <hyperlink ref="C7" location="'SCH-9 &amp; 10 '!Print_Area" display="S-9"/>
    <hyperlink ref="C8" location="'SCH-9 &amp; 10 '!Print_Area" display="S-10"/>
    <hyperlink ref="C9" location="'SCH 12 &amp;13 &amp; 14'!Print_Area" display="S-12"/>
    <hyperlink ref="C10" location="'SCH 12 &amp;13 &amp; 14'!Print_Area" display="S-13"/>
    <hyperlink ref="C11" location="'SCH 12 &amp;13 &amp; 14'!Print_Area" display="S-14"/>
    <hyperlink ref="C14" location="'SC-15'!Print_Area" display="S-15"/>
    <hyperlink ref="C15" location="'SCH- 16 &amp; 17'!Print_Area" display="S-16"/>
    <hyperlink ref="C16" location="'SCH- 16 &amp; 17'!Print_Area" display="S-17"/>
    <hyperlink ref="C17" location="'sch - 18 &amp;19 &amp; 22'!Print_Area" display="S-18"/>
    <hyperlink ref="C18" location="'sch - 18 &amp;19 &amp; 22'!Print_Area" display="S-19"/>
    <hyperlink ref="C19" location="'S-4'!Print_Area" display="S-4"/>
    <hyperlink ref="C20" location="'sch - 18 &amp;19 &amp; 22'!Print_Area" display="S-22"/>
    <hyperlink ref="G9" location="'I&amp;E'!Print_Area" display="I&amp;E"/>
    <hyperlink ref="G10" location="RECEIPTS!Print_Area" display="Receipt"/>
  </hyperlinks>
  <printOptions horizontalCentered="1"/>
  <pageMargins left="1.299212598425197" right="0.23622047244094491" top="0.35433070866141736" bottom="0.27559055118110237" header="0.23622047244094491" footer="0.19685039370078741"/>
  <pageSetup paperSize="9" scale="99" firstPageNumber="6" orientation="landscape" blackAndWhite="1" useFirstPageNumber="1"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31"/>
  <sheetViews>
    <sheetView view="pageBreakPreview" topLeftCell="A13" zoomScaleNormal="115" zoomScaleSheetLayoutView="100" workbookViewId="0">
      <selection activeCell="D22" sqref="D22"/>
    </sheetView>
  </sheetViews>
  <sheetFormatPr defaultRowHeight="11.25" x14ac:dyDescent="0.2"/>
  <cols>
    <col min="1" max="1" width="6.140625" style="12" customWidth="1"/>
    <col min="2" max="2" width="60.5703125" style="5" customWidth="1"/>
    <col min="3" max="3" width="25" style="5" customWidth="1"/>
    <col min="4" max="4" width="23.85546875" style="5" customWidth="1"/>
    <col min="5" max="5" width="9.140625" style="5"/>
    <col min="6" max="6" width="30.28515625" style="5" customWidth="1"/>
    <col min="7" max="7" width="14.7109375" style="5" customWidth="1"/>
    <col min="8" max="16384" width="9.140625" style="5"/>
  </cols>
  <sheetData>
    <row r="1" spans="1:7" s="34" customFormat="1" ht="18.75" x14ac:dyDescent="0.3">
      <c r="A1" s="866" t="str">
        <f>COVER!A1</f>
        <v>Kendriya Vidyalaya  GANGTOK</v>
      </c>
      <c r="B1" s="867"/>
      <c r="C1" s="867"/>
      <c r="D1" s="868"/>
    </row>
    <row r="2" spans="1:7" ht="21.75" customHeight="1" x14ac:dyDescent="0.25">
      <c r="A2" s="963" t="s">
        <v>424</v>
      </c>
      <c r="B2" s="964"/>
      <c r="C2" s="964"/>
      <c r="D2" s="922"/>
    </row>
    <row r="3" spans="1:7" ht="19.5" customHeight="1" x14ac:dyDescent="0.2">
      <c r="A3" s="904" t="s">
        <v>152</v>
      </c>
      <c r="B3" s="904" t="s">
        <v>202</v>
      </c>
      <c r="C3" s="931" t="s">
        <v>358</v>
      </c>
      <c r="D3" s="931"/>
    </row>
    <row r="4" spans="1:7" ht="12" x14ac:dyDescent="0.2">
      <c r="A4" s="904"/>
      <c r="B4" s="904"/>
      <c r="C4" s="931" t="s">
        <v>686</v>
      </c>
      <c r="D4" s="931"/>
    </row>
    <row r="5" spans="1:7" ht="12" x14ac:dyDescent="0.2">
      <c r="A5" s="904"/>
      <c r="B5" s="904"/>
      <c r="C5" s="291" t="s">
        <v>183</v>
      </c>
      <c r="D5" s="291" t="s">
        <v>135</v>
      </c>
    </row>
    <row r="6" spans="1:7" ht="15.75" customHeight="1" x14ac:dyDescent="0.2">
      <c r="A6" s="357"/>
      <c r="B6" s="374" t="s">
        <v>415</v>
      </c>
      <c r="C6" s="15"/>
      <c r="D6" s="15"/>
      <c r="E6" s="13"/>
    </row>
    <row r="7" spans="1:7" ht="20.25" customHeight="1" x14ac:dyDescent="0.25">
      <c r="A7" s="384">
        <v>1</v>
      </c>
      <c r="B7" s="290" t="s">
        <v>167</v>
      </c>
      <c r="C7" s="610">
        <f>'R-SF-Pro'!H29</f>
        <v>17634</v>
      </c>
      <c r="D7" s="299">
        <v>23579</v>
      </c>
      <c r="E7" s="11"/>
    </row>
    <row r="8" spans="1:7" ht="20.25" customHeight="1" x14ac:dyDescent="0.25">
      <c r="A8" s="384">
        <v>2</v>
      </c>
      <c r="B8" s="290" t="s">
        <v>26</v>
      </c>
      <c r="C8" s="610">
        <f>'R-SF-Pro'!H30</f>
        <v>0</v>
      </c>
      <c r="D8" s="299"/>
      <c r="E8" s="11"/>
    </row>
    <row r="9" spans="1:7" ht="20.25" customHeight="1" x14ac:dyDescent="0.25">
      <c r="A9" s="384">
        <v>3</v>
      </c>
      <c r="B9" s="290" t="s">
        <v>168</v>
      </c>
      <c r="C9" s="610">
        <f>'R-SF-Pro'!H31</f>
        <v>0</v>
      </c>
      <c r="D9" s="299"/>
      <c r="E9" s="11"/>
    </row>
    <row r="10" spans="1:7" ht="20.25" customHeight="1" x14ac:dyDescent="0.25">
      <c r="A10" s="15"/>
      <c r="B10" s="315" t="s">
        <v>137</v>
      </c>
      <c r="C10" s="307">
        <f>SUM(C7:C9)</f>
        <v>17634</v>
      </c>
      <c r="D10" s="626">
        <f>SUM(D7:D9)</f>
        <v>23579</v>
      </c>
    </row>
    <row r="11" spans="1:7" ht="24" customHeight="1" x14ac:dyDescent="0.25">
      <c r="A11" s="920" t="s">
        <v>425</v>
      </c>
      <c r="B11" s="921"/>
      <c r="C11" s="921"/>
      <c r="D11" s="965"/>
    </row>
    <row r="12" spans="1:7" ht="14.25" customHeight="1" x14ac:dyDescent="0.2">
      <c r="A12" s="315" t="s">
        <v>3</v>
      </c>
      <c r="B12" s="374" t="s">
        <v>172</v>
      </c>
      <c r="C12" s="94"/>
      <c r="D12" s="97"/>
    </row>
    <row r="13" spans="1:7" ht="16.5" customHeight="1" x14ac:dyDescent="0.25">
      <c r="A13" s="384">
        <v>1</v>
      </c>
      <c r="B13" s="290" t="s">
        <v>160</v>
      </c>
      <c r="C13" s="610">
        <f>'R-SF-Pro'!H18</f>
        <v>0</v>
      </c>
      <c r="D13" s="627"/>
      <c r="E13" s="11"/>
    </row>
    <row r="14" spans="1:7" ht="16.5" customHeight="1" x14ac:dyDescent="0.25">
      <c r="A14" s="384">
        <v>2</v>
      </c>
      <c r="B14" s="290" t="s">
        <v>23</v>
      </c>
      <c r="C14" s="610">
        <f>'R-SF-Pro'!H19</f>
        <v>0</v>
      </c>
      <c r="D14" s="627"/>
      <c r="E14" s="11"/>
    </row>
    <row r="15" spans="1:7" ht="24.75" x14ac:dyDescent="0.25">
      <c r="A15" s="384">
        <v>3</v>
      </c>
      <c r="B15" s="290" t="s">
        <v>166</v>
      </c>
      <c r="C15" s="610">
        <f>'R-SF-Pro'!H20</f>
        <v>0</v>
      </c>
      <c r="D15" s="627"/>
      <c r="E15" s="11"/>
      <c r="F15" s="5" t="s">
        <v>883</v>
      </c>
      <c r="G15" s="5">
        <f>'R-SF-Pro'!H21</f>
        <v>0</v>
      </c>
    </row>
    <row r="16" spans="1:7" ht="24.75" x14ac:dyDescent="0.25">
      <c r="A16" s="384">
        <v>4</v>
      </c>
      <c r="B16" s="290" t="s">
        <v>317</v>
      </c>
      <c r="C16" s="610">
        <f>'R-SF-Pro'!H21-'S-4'!L23</f>
        <v>0</v>
      </c>
      <c r="D16" s="627"/>
      <c r="E16" s="11"/>
      <c r="F16" s="5" t="s">
        <v>882</v>
      </c>
      <c r="G16" s="5">
        <f>'S-4'!J23</f>
        <v>-219244.79999999999</v>
      </c>
    </row>
    <row r="17" spans="1:7" ht="17.25" customHeight="1" x14ac:dyDescent="0.25">
      <c r="A17" s="384">
        <v>5</v>
      </c>
      <c r="B17" s="290" t="s">
        <v>146</v>
      </c>
      <c r="C17" s="610">
        <f>'R-SF-Pro'!H22</f>
        <v>0</v>
      </c>
      <c r="D17" s="627"/>
      <c r="E17" s="11"/>
      <c r="F17" s="5" t="s">
        <v>885</v>
      </c>
      <c r="G17" s="5">
        <f>'S-4'!M23</f>
        <v>219244.79999999999</v>
      </c>
    </row>
    <row r="18" spans="1:7" ht="17.25" customHeight="1" x14ac:dyDescent="0.25">
      <c r="A18" s="384">
        <v>6</v>
      </c>
      <c r="B18" s="293" t="s">
        <v>184</v>
      </c>
      <c r="C18" s="628">
        <f>'S-4'!M27</f>
        <v>219244.79999999999</v>
      </c>
      <c r="D18" s="627"/>
      <c r="E18" s="11"/>
      <c r="F18" s="5" t="s">
        <v>884</v>
      </c>
      <c r="G18" s="5">
        <f>G15-G16-G17</f>
        <v>0</v>
      </c>
    </row>
    <row r="19" spans="1:7" ht="17.25" customHeight="1" x14ac:dyDescent="0.25">
      <c r="A19" s="384">
        <v>7</v>
      </c>
      <c r="B19" s="293" t="s">
        <v>185</v>
      </c>
      <c r="C19" s="610">
        <f>IF((SUM('S3-SF'!E8:E11)+SUM('S3-SF'!E13:E25))&lt;0, -SUM('S3-SF'!E8:E11)-SUM('S3-SF'!E13:E25),0)</f>
        <v>0</v>
      </c>
      <c r="D19" s="627"/>
      <c r="E19" s="11"/>
    </row>
    <row r="20" spans="1:7" ht="17.25" customHeight="1" x14ac:dyDescent="0.25">
      <c r="A20" s="357" t="s">
        <v>12</v>
      </c>
      <c r="B20" s="288" t="s">
        <v>266</v>
      </c>
      <c r="C20" s="310"/>
      <c r="D20" s="627"/>
      <c r="E20" s="13"/>
    </row>
    <row r="21" spans="1:7" ht="17.25" customHeight="1" x14ac:dyDescent="0.25">
      <c r="A21" s="384">
        <v>1</v>
      </c>
      <c r="B21" s="290" t="s">
        <v>161</v>
      </c>
      <c r="C21" s="610">
        <f>'R-SF-Pro'!H25</f>
        <v>0</v>
      </c>
      <c r="D21" s="627"/>
      <c r="E21" s="11"/>
    </row>
    <row r="22" spans="1:7" ht="17.25" customHeight="1" x14ac:dyDescent="0.25">
      <c r="A22" s="384">
        <v>2</v>
      </c>
      <c r="B22" s="293" t="s">
        <v>24</v>
      </c>
      <c r="C22" s="610">
        <f>'R-SF-Pro'!H26</f>
        <v>11280</v>
      </c>
      <c r="D22" s="627">
        <v>2554</v>
      </c>
      <c r="E22" s="11"/>
    </row>
    <row r="23" spans="1:7" ht="17.25" customHeight="1" x14ac:dyDescent="0.25">
      <c r="A23" s="15"/>
      <c r="B23" s="315" t="s">
        <v>137</v>
      </c>
      <c r="C23" s="307">
        <f>SUM(C13:C22)</f>
        <v>230524.79999999999</v>
      </c>
      <c r="D23" s="629">
        <f>SUM(D12:D22)</f>
        <v>2554</v>
      </c>
    </row>
    <row r="24" spans="1:7" ht="24" customHeight="1" x14ac:dyDescent="0.25">
      <c r="A24" s="856" t="s">
        <v>426</v>
      </c>
      <c r="B24" s="856"/>
      <c r="C24" s="856"/>
      <c r="D24" s="856"/>
    </row>
    <row r="25" spans="1:7" ht="18" customHeight="1" x14ac:dyDescent="0.2">
      <c r="A25" s="331">
        <v>1</v>
      </c>
      <c r="B25" s="374" t="s">
        <v>111</v>
      </c>
      <c r="C25" s="479"/>
      <c r="D25" s="97"/>
    </row>
    <row r="26" spans="1:7" ht="18" customHeight="1" x14ac:dyDescent="0.2">
      <c r="A26" s="372">
        <v>2</v>
      </c>
      <c r="B26" s="374" t="s">
        <v>172</v>
      </c>
      <c r="C26" s="376"/>
      <c r="D26" s="97"/>
    </row>
    <row r="27" spans="1:7" ht="18" customHeight="1" x14ac:dyDescent="0.2">
      <c r="A27" s="15"/>
      <c r="B27" s="315" t="s">
        <v>383</v>
      </c>
      <c r="C27" s="93">
        <f>C25+C26</f>
        <v>0</v>
      </c>
      <c r="D27" s="97"/>
    </row>
    <row r="28" spans="1:7" s="20" customFormat="1" ht="43.5" customHeight="1" x14ac:dyDescent="0.25">
      <c r="A28" s="925" t="s">
        <v>840</v>
      </c>
      <c r="B28" s="925"/>
      <c r="C28" s="925"/>
      <c r="D28" s="925"/>
      <c r="E28" s="5"/>
    </row>
    <row r="31" spans="1:7" ht="15.75" x14ac:dyDescent="0.25">
      <c r="E31" s="21"/>
    </row>
  </sheetData>
  <sheetProtection algorithmName="SHA-512" hashValue="N90rDqRyPDELZHvvOB/9fLlR0BUAIrJ0JvOOEWsRFPtZxQ3O6oehWqOHSnWxnYRpIbQD1dph50P2upeXTLwfQQ==" saltValue="95YuGivxBAB37eM+z5IvhQ==" spinCount="100000" sheet="1" formatColumns="0" formatRows="0"/>
  <mergeCells count="9">
    <mergeCell ref="A28:D28"/>
    <mergeCell ref="A1:D1"/>
    <mergeCell ref="A2:D2"/>
    <mergeCell ref="A3:A5"/>
    <mergeCell ref="B3:B5"/>
    <mergeCell ref="C3:D3"/>
    <mergeCell ref="C4:D4"/>
    <mergeCell ref="A11:D11"/>
    <mergeCell ref="A24:D24"/>
  </mergeCells>
  <printOptions horizontalCentered="1" gridLines="1"/>
  <pageMargins left="0.9055118110236221" right="0.65" top="0.47244094488188981" bottom="0.43307086614173229" header="0.31496062992125984" footer="0.31496062992125984"/>
  <pageSetup paperSize="9" orientation="landscape" blackAndWhite="1"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2"/>
  <sheetViews>
    <sheetView view="pageBreakPreview" topLeftCell="A22" zoomScale="115" zoomScaleSheetLayoutView="115" workbookViewId="0">
      <selection activeCell="D31" sqref="D31"/>
    </sheetView>
  </sheetViews>
  <sheetFormatPr defaultRowHeight="11.25" x14ac:dyDescent="0.2"/>
  <cols>
    <col min="1" max="1" width="4.7109375" style="25" customWidth="1"/>
    <col min="2" max="2" width="34.140625" style="5" customWidth="1"/>
    <col min="3" max="3" width="12.5703125" style="8" customWidth="1"/>
    <col min="4" max="4" width="9.85546875" style="5" customWidth="1"/>
    <col min="5" max="5" width="9.28515625" style="5" customWidth="1"/>
    <col min="6" max="6" width="11.42578125" style="5" customWidth="1"/>
    <col min="7" max="8" width="12.5703125" style="12" customWidth="1"/>
    <col min="9" max="9" width="13.28515625" style="5" customWidth="1"/>
    <col min="10" max="10" width="9.140625" style="5"/>
    <col min="11" max="11" width="12.5703125" style="5" customWidth="1"/>
    <col min="12" max="12" width="17.5703125" style="5" customWidth="1"/>
    <col min="13" max="16384" width="9.140625" style="5"/>
  </cols>
  <sheetData>
    <row r="1" spans="1:12" s="34" customFormat="1" ht="22.5" customHeight="1" x14ac:dyDescent="0.3">
      <c r="A1" s="856" t="str">
        <f>COVER!A1</f>
        <v>Kendriya Vidyalaya  GANGTOK</v>
      </c>
      <c r="B1" s="856"/>
      <c r="C1" s="856"/>
      <c r="D1" s="856"/>
      <c r="E1" s="856"/>
      <c r="F1" s="856"/>
      <c r="G1" s="856"/>
      <c r="H1" s="856"/>
    </row>
    <row r="2" spans="1:12" ht="19.5" customHeight="1" x14ac:dyDescent="0.2">
      <c r="A2" s="907" t="s">
        <v>434</v>
      </c>
      <c r="B2" s="907"/>
      <c r="C2" s="907"/>
      <c r="D2" s="907"/>
      <c r="E2" s="907"/>
      <c r="F2" s="907"/>
      <c r="G2" s="907"/>
      <c r="H2" s="907"/>
    </row>
    <row r="3" spans="1:12" ht="27" customHeight="1" x14ac:dyDescent="0.2">
      <c r="A3" s="969" t="s">
        <v>152</v>
      </c>
      <c r="B3" s="970" t="s">
        <v>1</v>
      </c>
      <c r="C3" s="33" t="s">
        <v>643</v>
      </c>
      <c r="D3" s="968" t="s">
        <v>647</v>
      </c>
      <c r="E3" s="968" t="s">
        <v>147</v>
      </c>
      <c r="F3" s="968" t="s">
        <v>145</v>
      </c>
      <c r="G3" s="971" t="s">
        <v>150</v>
      </c>
      <c r="H3" s="971" t="s">
        <v>151</v>
      </c>
    </row>
    <row r="4" spans="1:12" x14ac:dyDescent="0.2">
      <c r="A4" s="969"/>
      <c r="B4" s="970"/>
      <c r="C4" s="30" t="s">
        <v>142</v>
      </c>
      <c r="D4" s="968"/>
      <c r="E4" s="968"/>
      <c r="F4" s="968"/>
      <c r="G4" s="971"/>
      <c r="H4" s="971"/>
    </row>
    <row r="5" spans="1:12" x14ac:dyDescent="0.2">
      <c r="A5" s="969"/>
      <c r="B5" s="970"/>
      <c r="C5" s="10">
        <v>1</v>
      </c>
      <c r="D5" s="10">
        <v>3</v>
      </c>
      <c r="E5" s="10">
        <v>4</v>
      </c>
      <c r="F5" s="10">
        <v>5</v>
      </c>
      <c r="G5" s="10">
        <v>6</v>
      </c>
      <c r="H5" s="10">
        <v>7</v>
      </c>
    </row>
    <row r="6" spans="1:12" ht="14.25" customHeight="1" x14ac:dyDescent="0.2">
      <c r="A6" s="46">
        <v>1</v>
      </c>
      <c r="B6" s="39" t="s">
        <v>616</v>
      </c>
      <c r="C6" s="369">
        <f>'P-SF-Pro'!H12</f>
        <v>16075834</v>
      </c>
      <c r="D6" s="369">
        <f>PAYMENTS!G7</f>
        <v>0</v>
      </c>
      <c r="E6" s="369">
        <f>PAYMENTS!H7</f>
        <v>0</v>
      </c>
      <c r="F6" s="369">
        <f>'P-Pkv-Pro'!H12</f>
        <v>0</v>
      </c>
      <c r="G6" s="43">
        <f>SUM(C6+D6+E6+F6)</f>
        <v>16075834</v>
      </c>
      <c r="H6" s="102">
        <v>12937191</v>
      </c>
      <c r="K6" s="161" t="s">
        <v>553</v>
      </c>
      <c r="L6" s="161" t="s">
        <v>573</v>
      </c>
    </row>
    <row r="7" spans="1:12" ht="14.25" customHeight="1" x14ac:dyDescent="0.2">
      <c r="A7" s="46">
        <v>2</v>
      </c>
      <c r="B7" s="39" t="s">
        <v>42</v>
      </c>
      <c r="C7" s="369">
        <f>'P-SF-Pro'!H13</f>
        <v>6937049</v>
      </c>
      <c r="D7" s="369">
        <f>PAYMENTS!G8</f>
        <v>0</v>
      </c>
      <c r="E7" s="369">
        <f>PAYMENTS!H8</f>
        <v>0</v>
      </c>
      <c r="F7" s="369">
        <f>'P-Pkv-Pro'!H13</f>
        <v>0</v>
      </c>
      <c r="G7" s="43">
        <f t="shared" ref="G7:G39" si="0">SUM(C7+D7+E7+F7)</f>
        <v>6937049</v>
      </c>
      <c r="H7" s="102">
        <v>4877571</v>
      </c>
      <c r="K7" s="161" t="s">
        <v>552</v>
      </c>
      <c r="L7" s="161" t="s">
        <v>574</v>
      </c>
    </row>
    <row r="8" spans="1:12" ht="14.25" customHeight="1" x14ac:dyDescent="0.2">
      <c r="A8" s="46">
        <v>3</v>
      </c>
      <c r="B8" s="39" t="s">
        <v>43</v>
      </c>
      <c r="C8" s="369">
        <f>'P-SF-Pro'!H14</f>
        <v>572890</v>
      </c>
      <c r="D8" s="369">
        <f>PAYMENTS!G9</f>
        <v>0</v>
      </c>
      <c r="E8" s="369">
        <f>PAYMENTS!H9</f>
        <v>0</v>
      </c>
      <c r="F8" s="369">
        <f>'P-Pkv-Pro'!H14</f>
        <v>0</v>
      </c>
      <c r="G8" s="43">
        <f t="shared" si="0"/>
        <v>572890</v>
      </c>
      <c r="H8" s="102">
        <v>505800</v>
      </c>
      <c r="K8" s="161" t="s">
        <v>554</v>
      </c>
      <c r="L8" s="161" t="s">
        <v>575</v>
      </c>
    </row>
    <row r="9" spans="1:12" ht="14.25" customHeight="1" x14ac:dyDescent="0.2">
      <c r="A9" s="46">
        <v>4</v>
      </c>
      <c r="B9" s="39" t="s">
        <v>44</v>
      </c>
      <c r="C9" s="369">
        <f>'P-SF-Pro'!H15</f>
        <v>278503</v>
      </c>
      <c r="D9" s="369">
        <f>PAYMENTS!G10</f>
        <v>0</v>
      </c>
      <c r="E9" s="369">
        <f>PAYMENTS!H10</f>
        <v>0</v>
      </c>
      <c r="F9" s="369">
        <f>'P-Pkv-Pro'!H15</f>
        <v>0</v>
      </c>
      <c r="G9" s="43">
        <f t="shared" si="0"/>
        <v>278503</v>
      </c>
      <c r="H9" s="102">
        <v>184608</v>
      </c>
      <c r="K9" s="161" t="s">
        <v>555</v>
      </c>
      <c r="L9" s="161" t="s">
        <v>576</v>
      </c>
    </row>
    <row r="10" spans="1:12" ht="14.25" customHeight="1" x14ac:dyDescent="0.2">
      <c r="A10" s="46">
        <v>5</v>
      </c>
      <c r="B10" s="39" t="s">
        <v>45</v>
      </c>
      <c r="C10" s="369">
        <f>'P-SF-Pro'!H16</f>
        <v>507610</v>
      </c>
      <c r="D10" s="369">
        <f>PAYMENTS!G11</f>
        <v>0</v>
      </c>
      <c r="E10" s="369">
        <f>PAYMENTS!H11</f>
        <v>0</v>
      </c>
      <c r="F10" s="369">
        <f>'P-Pkv-Pro'!H16</f>
        <v>0</v>
      </c>
      <c r="G10" s="43">
        <f t="shared" si="0"/>
        <v>507610</v>
      </c>
      <c r="H10" s="102">
        <v>338197</v>
      </c>
      <c r="K10" s="161" t="s">
        <v>556</v>
      </c>
      <c r="L10" s="161" t="s">
        <v>577</v>
      </c>
    </row>
    <row r="11" spans="1:12" ht="14.25" customHeight="1" x14ac:dyDescent="0.2">
      <c r="A11" s="46">
        <v>6</v>
      </c>
      <c r="B11" s="39" t="s">
        <v>46</v>
      </c>
      <c r="C11" s="369">
        <f>'P-SF-Pro'!H17</f>
        <v>0</v>
      </c>
      <c r="D11" s="369">
        <f>PAYMENTS!G12</f>
        <v>0</v>
      </c>
      <c r="E11" s="369">
        <f>PAYMENTS!H12</f>
        <v>0</v>
      </c>
      <c r="F11" s="369">
        <f>'P-Pkv-Pro'!H17</f>
        <v>0</v>
      </c>
      <c r="G11" s="43">
        <f t="shared" si="0"/>
        <v>0</v>
      </c>
      <c r="H11" s="102">
        <v>0</v>
      </c>
      <c r="K11" s="161" t="s">
        <v>572</v>
      </c>
      <c r="L11" s="161" t="s">
        <v>578</v>
      </c>
    </row>
    <row r="12" spans="1:12" ht="14.25" customHeight="1" x14ac:dyDescent="0.2">
      <c r="A12" s="46">
        <v>7</v>
      </c>
      <c r="B12" s="39" t="s">
        <v>47</v>
      </c>
      <c r="C12" s="369">
        <f>'P-SF-Pro'!H18</f>
        <v>270000</v>
      </c>
      <c r="D12" s="369">
        <f>PAYMENTS!G13</f>
        <v>0</v>
      </c>
      <c r="E12" s="369">
        <f>PAYMENTS!H13</f>
        <v>0</v>
      </c>
      <c r="F12" s="369">
        <f>'P-Pkv-Pro'!H18</f>
        <v>0</v>
      </c>
      <c r="G12" s="43">
        <f t="shared" si="0"/>
        <v>270000</v>
      </c>
      <c r="H12" s="102">
        <v>108000</v>
      </c>
      <c r="K12" s="161" t="s">
        <v>557</v>
      </c>
      <c r="L12" s="161" t="s">
        <v>579</v>
      </c>
    </row>
    <row r="13" spans="1:12" ht="14.25" customHeight="1" x14ac:dyDescent="0.2">
      <c r="A13" s="46">
        <v>8</v>
      </c>
      <c r="B13" s="39" t="s">
        <v>48</v>
      </c>
      <c r="C13" s="369">
        <f>'P-SF-Pro'!H19</f>
        <v>124985</v>
      </c>
      <c r="D13" s="369">
        <f>PAYMENTS!G14</f>
        <v>0</v>
      </c>
      <c r="E13" s="369">
        <f>PAYMENTS!H14</f>
        <v>0</v>
      </c>
      <c r="F13" s="369">
        <f>'P-Pkv-Pro'!H19</f>
        <v>0</v>
      </c>
      <c r="G13" s="43">
        <f t="shared" si="0"/>
        <v>124985</v>
      </c>
      <c r="H13" s="102">
        <v>57020</v>
      </c>
      <c r="K13" s="161" t="s">
        <v>558</v>
      </c>
      <c r="L13" s="161" t="s">
        <v>580</v>
      </c>
    </row>
    <row r="14" spans="1:12" ht="14.25" customHeight="1" x14ac:dyDescent="0.2">
      <c r="A14" s="46">
        <v>9</v>
      </c>
      <c r="B14" s="39" t="s">
        <v>264</v>
      </c>
      <c r="C14" s="369">
        <f>'P-SF-Pro'!H20</f>
        <v>0</v>
      </c>
      <c r="D14" s="369">
        <f>PAYMENTS!G15</f>
        <v>0</v>
      </c>
      <c r="E14" s="369">
        <f>PAYMENTS!H15</f>
        <v>0</v>
      </c>
      <c r="F14" s="369">
        <f>'P-Pkv-Pro'!H20</f>
        <v>0</v>
      </c>
      <c r="G14" s="43">
        <f t="shared" si="0"/>
        <v>0</v>
      </c>
      <c r="H14" s="102">
        <v>0</v>
      </c>
      <c r="K14" s="161" t="s">
        <v>559</v>
      </c>
      <c r="L14" s="161" t="s">
        <v>581</v>
      </c>
    </row>
    <row r="15" spans="1:12" ht="14.25" customHeight="1" x14ac:dyDescent="0.2">
      <c r="A15" s="46">
        <v>10</v>
      </c>
      <c r="B15" s="39" t="s">
        <v>49</v>
      </c>
      <c r="C15" s="369">
        <f>'P-SF-Pro'!H21</f>
        <v>0</v>
      </c>
      <c r="D15" s="369">
        <f>PAYMENTS!G16</f>
        <v>0</v>
      </c>
      <c r="E15" s="369">
        <f>PAYMENTS!H16</f>
        <v>0</v>
      </c>
      <c r="F15" s="369">
        <f>'P-Pkv-Pro'!H21</f>
        <v>0</v>
      </c>
      <c r="G15" s="43">
        <f t="shared" si="0"/>
        <v>0</v>
      </c>
      <c r="H15" s="102">
        <v>0</v>
      </c>
      <c r="K15" s="161" t="s">
        <v>560</v>
      </c>
      <c r="L15" s="161" t="s">
        <v>582</v>
      </c>
    </row>
    <row r="16" spans="1:12" ht="14.25" customHeight="1" x14ac:dyDescent="0.2">
      <c r="A16" s="46">
        <v>11</v>
      </c>
      <c r="B16" s="39" t="s">
        <v>617</v>
      </c>
      <c r="C16" s="369">
        <f>'P-SF-Pro'!H22</f>
        <v>0</v>
      </c>
      <c r="D16" s="369">
        <f>PAYMENTS!G17</f>
        <v>0</v>
      </c>
      <c r="E16" s="369">
        <f>PAYMENTS!H17</f>
        <v>0</v>
      </c>
      <c r="F16" s="369">
        <f>'P-Pkv-Pro'!H22</f>
        <v>0</v>
      </c>
      <c r="G16" s="43">
        <f t="shared" si="0"/>
        <v>0</v>
      </c>
      <c r="H16" s="102">
        <v>0</v>
      </c>
      <c r="K16" s="161" t="s">
        <v>561</v>
      </c>
      <c r="L16" s="161" t="s">
        <v>583</v>
      </c>
    </row>
    <row r="17" spans="1:12" ht="14.25" customHeight="1" x14ac:dyDescent="0.2">
      <c r="A17" s="46">
        <v>12</v>
      </c>
      <c r="B17" s="39" t="s">
        <v>298</v>
      </c>
      <c r="C17" s="369">
        <f>'P-SF-Pro'!H23</f>
        <v>0</v>
      </c>
      <c r="D17" s="369">
        <f>PAYMENTS!G18</f>
        <v>0</v>
      </c>
      <c r="E17" s="369">
        <f>PAYMENTS!H18</f>
        <v>0</v>
      </c>
      <c r="F17" s="369">
        <f>'P-Pkv-Pro'!H23</f>
        <v>0</v>
      </c>
      <c r="G17" s="43">
        <f t="shared" si="0"/>
        <v>0</v>
      </c>
      <c r="H17" s="102">
        <v>0</v>
      </c>
      <c r="K17" s="161" t="s">
        <v>562</v>
      </c>
      <c r="L17" s="161" t="s">
        <v>584</v>
      </c>
    </row>
    <row r="18" spans="1:12" ht="14.25" customHeight="1" x14ac:dyDescent="0.2">
      <c r="A18" s="46">
        <v>13</v>
      </c>
      <c r="B18" s="39" t="s">
        <v>307</v>
      </c>
      <c r="C18" s="369">
        <f>'P-SF-Pro'!H24</f>
        <v>2153335</v>
      </c>
      <c r="D18" s="369">
        <f>PAYMENTS!G19</f>
        <v>0</v>
      </c>
      <c r="E18" s="369">
        <f>PAYMENTS!H19</f>
        <v>0</v>
      </c>
      <c r="F18" s="369">
        <f>'P-Pkv-Pro'!H24</f>
        <v>0</v>
      </c>
      <c r="G18" s="43">
        <f t="shared" si="0"/>
        <v>2153335</v>
      </c>
      <c r="H18" s="102">
        <v>2091630</v>
      </c>
      <c r="K18" s="161" t="s">
        <v>565</v>
      </c>
      <c r="L18" s="161" t="s">
        <v>585</v>
      </c>
    </row>
    <row r="19" spans="1:12" ht="14.25" customHeight="1" x14ac:dyDescent="0.2">
      <c r="A19" s="46">
        <v>14</v>
      </c>
      <c r="B19" s="39" t="s">
        <v>50</v>
      </c>
      <c r="C19" s="369">
        <f>'P-SF-Pro'!H25</f>
        <v>0</v>
      </c>
      <c r="D19" s="369">
        <f>PAYMENTS!G20</f>
        <v>0</v>
      </c>
      <c r="E19" s="369">
        <f>PAYMENTS!H20</f>
        <v>0</v>
      </c>
      <c r="F19" s="369">
        <f>'P-Pkv-Pro'!H25</f>
        <v>0</v>
      </c>
      <c r="G19" s="43">
        <f t="shared" si="0"/>
        <v>0</v>
      </c>
      <c r="H19" s="102">
        <v>0</v>
      </c>
      <c r="K19" s="161" t="s">
        <v>563</v>
      </c>
      <c r="L19" s="161" t="s">
        <v>586</v>
      </c>
    </row>
    <row r="20" spans="1:12" ht="14.25" customHeight="1" x14ac:dyDescent="0.2">
      <c r="A20" s="46">
        <v>15</v>
      </c>
      <c r="B20" s="39" t="s">
        <v>873</v>
      </c>
      <c r="C20" s="369">
        <f>'P-SF-Pro'!H26</f>
        <v>0</v>
      </c>
      <c r="D20" s="369">
        <f>PAYMENTS!G21</f>
        <v>0</v>
      </c>
      <c r="E20" s="369">
        <f>PAYMENTS!H21</f>
        <v>0</v>
      </c>
      <c r="F20" s="369">
        <f>'P-Pkv-Pro'!H26</f>
        <v>0</v>
      </c>
      <c r="G20" s="43">
        <f t="shared" si="0"/>
        <v>0</v>
      </c>
      <c r="H20" s="102">
        <v>0</v>
      </c>
      <c r="K20" s="161" t="s">
        <v>564</v>
      </c>
      <c r="L20" s="161" t="s">
        <v>587</v>
      </c>
    </row>
    <row r="21" spans="1:12" ht="14.25" customHeight="1" x14ac:dyDescent="0.2">
      <c r="A21" s="46">
        <v>16</v>
      </c>
      <c r="B21" s="39" t="s">
        <v>51</v>
      </c>
      <c r="C21" s="369">
        <f>'P-SF-Pro'!H27</f>
        <v>1365959</v>
      </c>
      <c r="D21" s="369">
        <f>PAYMENTS!G22</f>
        <v>0</v>
      </c>
      <c r="E21" s="369">
        <f>PAYMENTS!H22</f>
        <v>0</v>
      </c>
      <c r="F21" s="369">
        <f>'P-Pkv-Pro'!H27</f>
        <v>0</v>
      </c>
      <c r="G21" s="43">
        <f t="shared" si="0"/>
        <v>1365959</v>
      </c>
      <c r="H21" s="102">
        <v>243221</v>
      </c>
      <c r="K21" s="161" t="s">
        <v>566</v>
      </c>
      <c r="L21" s="161" t="s">
        <v>588</v>
      </c>
    </row>
    <row r="22" spans="1:12" ht="14.25" customHeight="1" x14ac:dyDescent="0.2">
      <c r="A22" s="46">
        <v>17</v>
      </c>
      <c r="B22" s="39" t="s">
        <v>52</v>
      </c>
      <c r="C22" s="369">
        <f>'P-SF-Pro'!H28</f>
        <v>0</v>
      </c>
      <c r="D22" s="369">
        <f>PAYMENTS!G23</f>
        <v>0</v>
      </c>
      <c r="E22" s="369">
        <f>PAYMENTS!H23</f>
        <v>0</v>
      </c>
      <c r="F22" s="369">
        <f>'P-Pkv-Pro'!H28</f>
        <v>0</v>
      </c>
      <c r="G22" s="43">
        <f t="shared" si="0"/>
        <v>0</v>
      </c>
      <c r="H22" s="102">
        <v>0</v>
      </c>
      <c r="K22" s="161" t="s">
        <v>567</v>
      </c>
      <c r="L22" s="161" t="s">
        <v>589</v>
      </c>
    </row>
    <row r="23" spans="1:12" ht="14.25" customHeight="1" x14ac:dyDescent="0.2">
      <c r="A23" s="46">
        <v>18</v>
      </c>
      <c r="B23" s="39" t="s">
        <v>53</v>
      </c>
      <c r="C23" s="369">
        <f>'P-SF-Pro'!H29</f>
        <v>0</v>
      </c>
      <c r="D23" s="369">
        <f>PAYMENTS!G24</f>
        <v>0</v>
      </c>
      <c r="E23" s="369">
        <f>PAYMENTS!H24</f>
        <v>0</v>
      </c>
      <c r="F23" s="369">
        <f>'P-Pkv-Pro'!H29</f>
        <v>0</v>
      </c>
      <c r="G23" s="43">
        <f t="shared" si="0"/>
        <v>0</v>
      </c>
      <c r="H23" s="102">
        <v>0</v>
      </c>
      <c r="K23" s="161" t="s">
        <v>568</v>
      </c>
      <c r="L23" s="161" t="s">
        <v>590</v>
      </c>
    </row>
    <row r="24" spans="1:12" ht="14.25" customHeight="1" x14ac:dyDescent="0.2">
      <c r="A24" s="46">
        <v>19</v>
      </c>
      <c r="B24" s="39" t="s">
        <v>618</v>
      </c>
      <c r="C24" s="369">
        <f>'P-SF-Pro'!H30</f>
        <v>0</v>
      </c>
      <c r="D24" s="369">
        <f>PAYMENTS!G25</f>
        <v>0</v>
      </c>
      <c r="E24" s="369">
        <f>PAYMENTS!H25</f>
        <v>0</v>
      </c>
      <c r="F24" s="369">
        <f>'P-Pkv-Pro'!H30</f>
        <v>0</v>
      </c>
      <c r="G24" s="43">
        <f t="shared" si="0"/>
        <v>0</v>
      </c>
      <c r="H24" s="102">
        <v>0</v>
      </c>
      <c r="K24" s="161" t="s">
        <v>570</v>
      </c>
      <c r="L24" s="161" t="s">
        <v>591</v>
      </c>
    </row>
    <row r="25" spans="1:12" ht="14.25" customHeight="1" x14ac:dyDescent="0.2">
      <c r="A25" s="46">
        <v>20</v>
      </c>
      <c r="B25" s="39" t="s">
        <v>874</v>
      </c>
      <c r="C25" s="369">
        <f>'P-SF-Pro'!H31</f>
        <v>834389</v>
      </c>
      <c r="D25" s="369">
        <f>PAYMENTS!G26</f>
        <v>0</v>
      </c>
      <c r="E25" s="369">
        <f>PAYMENTS!H26</f>
        <v>0</v>
      </c>
      <c r="F25" s="369">
        <f>'P-Pkv-Pro'!H31</f>
        <v>0</v>
      </c>
      <c r="G25" s="43">
        <f t="shared" si="0"/>
        <v>834389</v>
      </c>
      <c r="H25" s="102">
        <v>756672</v>
      </c>
      <c r="K25" s="161" t="s">
        <v>569</v>
      </c>
      <c r="L25" s="161" t="s">
        <v>592</v>
      </c>
    </row>
    <row r="26" spans="1:12" ht="14.25" customHeight="1" x14ac:dyDescent="0.2">
      <c r="A26" s="46">
        <v>21</v>
      </c>
      <c r="B26" s="39" t="s">
        <v>875</v>
      </c>
      <c r="C26" s="369">
        <f>'P-SF-Pro'!H32</f>
        <v>0</v>
      </c>
      <c r="D26" s="369">
        <f>PAYMENTS!G27</f>
        <v>0</v>
      </c>
      <c r="E26" s="369">
        <f>PAYMENTS!H27</f>
        <v>0</v>
      </c>
      <c r="F26" s="369">
        <f>'P-Pkv-Pro'!H32</f>
        <v>0</v>
      </c>
      <c r="G26" s="43">
        <f t="shared" si="0"/>
        <v>0</v>
      </c>
      <c r="H26" s="102">
        <v>0</v>
      </c>
      <c r="K26" s="161" t="s">
        <v>571</v>
      </c>
      <c r="L26" s="161" t="s">
        <v>593</v>
      </c>
    </row>
    <row r="27" spans="1:12" ht="14.25" customHeight="1" x14ac:dyDescent="0.2">
      <c r="A27" s="46">
        <v>22</v>
      </c>
      <c r="B27" s="39" t="s">
        <v>876</v>
      </c>
      <c r="C27" s="369">
        <f>'P-SF-Pro'!H33</f>
        <v>0</v>
      </c>
      <c r="D27" s="369">
        <f>PAYMENTS!G28</f>
        <v>0</v>
      </c>
      <c r="E27" s="369">
        <f>PAYMENTS!H28</f>
        <v>0</v>
      </c>
      <c r="F27" s="369">
        <f>'P-Pkv-Pro'!H33</f>
        <v>0</v>
      </c>
      <c r="G27" s="43">
        <f t="shared" si="0"/>
        <v>0</v>
      </c>
      <c r="H27" s="102">
        <v>0</v>
      </c>
      <c r="K27" s="109"/>
      <c r="L27" s="161" t="s">
        <v>594</v>
      </c>
    </row>
    <row r="28" spans="1:12" ht="14.25" customHeight="1" x14ac:dyDescent="0.2">
      <c r="A28" s="46">
        <v>23</v>
      </c>
      <c r="B28" s="39" t="s">
        <v>55</v>
      </c>
      <c r="C28" s="369">
        <f>'P-SF-Pro'!H34</f>
        <v>0</v>
      </c>
      <c r="D28" s="369">
        <f>PAYMENTS!G29</f>
        <v>0</v>
      </c>
      <c r="E28" s="369">
        <f>PAYMENTS!H29</f>
        <v>0</v>
      </c>
      <c r="F28" s="369">
        <f>'P-Pkv-Pro'!H34</f>
        <v>0</v>
      </c>
      <c r="G28" s="43">
        <f t="shared" si="0"/>
        <v>0</v>
      </c>
      <c r="H28" s="102">
        <v>0</v>
      </c>
      <c r="K28" s="109"/>
      <c r="L28" s="161" t="s">
        <v>595</v>
      </c>
    </row>
    <row r="29" spans="1:12" ht="14.25" customHeight="1" x14ac:dyDescent="0.2">
      <c r="A29" s="46">
        <v>24</v>
      </c>
      <c r="B29" s="39" t="s">
        <v>56</v>
      </c>
      <c r="C29" s="369">
        <f>'P-SF-Pro'!H35</f>
        <v>1501937</v>
      </c>
      <c r="D29" s="369">
        <f>PAYMENTS!G30</f>
        <v>0</v>
      </c>
      <c r="E29" s="369">
        <f>PAYMENTS!H30</f>
        <v>0</v>
      </c>
      <c r="F29" s="369">
        <f>'P-Pkv-Pro'!H35</f>
        <v>0</v>
      </c>
      <c r="G29" s="43">
        <f t="shared" si="0"/>
        <v>1501937</v>
      </c>
      <c r="H29" s="102">
        <v>1270766</v>
      </c>
      <c r="L29" s="161" t="s">
        <v>596</v>
      </c>
    </row>
    <row r="30" spans="1:12" ht="14.25" customHeight="1" x14ac:dyDescent="0.2">
      <c r="A30" s="46">
        <v>25</v>
      </c>
      <c r="B30" s="39" t="s">
        <v>54</v>
      </c>
      <c r="C30" s="369">
        <f>'P-SF-Pro'!H36</f>
        <v>0</v>
      </c>
      <c r="D30" s="369">
        <f>PAYMENTS!G31</f>
        <v>0</v>
      </c>
      <c r="E30" s="369">
        <f>PAYMENTS!H31</f>
        <v>0</v>
      </c>
      <c r="F30" s="369">
        <f>'P-Pkv-Pro'!H36</f>
        <v>0</v>
      </c>
      <c r="G30" s="43">
        <f t="shared" si="0"/>
        <v>0</v>
      </c>
      <c r="H30" s="102">
        <v>0</v>
      </c>
      <c r="L30" s="161" t="s">
        <v>597</v>
      </c>
    </row>
    <row r="31" spans="1:12" ht="14.25" customHeight="1" x14ac:dyDescent="0.2">
      <c r="A31" s="46">
        <v>26</v>
      </c>
      <c r="B31" s="39" t="s">
        <v>878</v>
      </c>
      <c r="C31" s="369">
        <f>'P-SF-Pro'!H37</f>
        <v>0</v>
      </c>
      <c r="D31" s="369">
        <f>PAYMENTS!G32</f>
        <v>0</v>
      </c>
      <c r="E31" s="369">
        <f>PAYMENTS!H32</f>
        <v>0</v>
      </c>
      <c r="F31" s="369">
        <f>'P-Pkv-Pro'!H37</f>
        <v>0</v>
      </c>
      <c r="G31" s="43">
        <f t="shared" si="0"/>
        <v>0</v>
      </c>
      <c r="H31" s="102">
        <v>0</v>
      </c>
      <c r="L31" s="161"/>
    </row>
    <row r="32" spans="1:12" ht="14.25" customHeight="1" x14ac:dyDescent="0.2">
      <c r="A32" s="46">
        <v>27</v>
      </c>
      <c r="B32" s="39" t="s">
        <v>57</v>
      </c>
      <c r="C32" s="369">
        <f>'P-SF-Pro'!H38</f>
        <v>0</v>
      </c>
      <c r="D32" s="369">
        <f>PAYMENTS!G33</f>
        <v>0</v>
      </c>
      <c r="E32" s="369">
        <f>PAYMENTS!H33</f>
        <v>0</v>
      </c>
      <c r="F32" s="369">
        <f>'P-Pkv-Pro'!H38</f>
        <v>0</v>
      </c>
      <c r="G32" s="43">
        <f t="shared" si="0"/>
        <v>0</v>
      </c>
      <c r="H32" s="102">
        <v>0</v>
      </c>
      <c r="L32" s="161"/>
    </row>
    <row r="33" spans="1:12" ht="14.25" customHeight="1" x14ac:dyDescent="0.2">
      <c r="A33" s="46">
        <v>28</v>
      </c>
      <c r="B33" s="39" t="s">
        <v>879</v>
      </c>
      <c r="C33" s="369">
        <f>'P-SF-Pro'!H39</f>
        <v>0</v>
      </c>
      <c r="D33" s="369">
        <f>PAYMENTS!G34</f>
        <v>0</v>
      </c>
      <c r="E33" s="369">
        <f>PAYMENTS!H34</f>
        <v>0</v>
      </c>
      <c r="F33" s="369">
        <f>'P-Pkv-Pro'!H39</f>
        <v>0</v>
      </c>
      <c r="G33" s="43">
        <f t="shared" ref="G33" si="1">SUM(C33+D33+E33+F33)</f>
        <v>0</v>
      </c>
      <c r="H33" s="102">
        <v>10000</v>
      </c>
      <c r="L33" s="161"/>
    </row>
    <row r="34" spans="1:12" ht="14.25" customHeight="1" x14ac:dyDescent="0.2">
      <c r="A34" s="46">
        <v>29</v>
      </c>
      <c r="B34" s="39" t="s">
        <v>308</v>
      </c>
      <c r="C34" s="369">
        <f>'P-SF-Pro'!H40</f>
        <v>0</v>
      </c>
      <c r="D34" s="369">
        <f>PAYMENTS!G35</f>
        <v>0</v>
      </c>
      <c r="E34" s="369">
        <f>PAYMENTS!H35</f>
        <v>0</v>
      </c>
      <c r="F34" s="369">
        <f>'P-Pkv-Pro'!H40</f>
        <v>0</v>
      </c>
      <c r="G34" s="43">
        <f t="shared" si="0"/>
        <v>0</v>
      </c>
      <c r="H34" s="102"/>
      <c r="L34" s="161"/>
    </row>
    <row r="35" spans="1:12" ht="14.25" customHeight="1" x14ac:dyDescent="0.2">
      <c r="A35" s="46">
        <v>30</v>
      </c>
      <c r="B35" s="39" t="s">
        <v>856</v>
      </c>
      <c r="C35" s="369">
        <f>'P-SF-Pro'!H41</f>
        <v>0</v>
      </c>
      <c r="D35" s="369">
        <f>PAYMENTS!G36</f>
        <v>0</v>
      </c>
      <c r="E35" s="369">
        <f>PAYMENTS!H36</f>
        <v>0</v>
      </c>
      <c r="F35" s="369">
        <f>'P-Pkv-Pro'!H41</f>
        <v>0</v>
      </c>
      <c r="G35" s="43">
        <f t="shared" si="0"/>
        <v>0</v>
      </c>
      <c r="H35" s="102"/>
      <c r="L35" s="161"/>
    </row>
    <row r="36" spans="1:12" ht="14.25" customHeight="1" x14ac:dyDescent="0.2">
      <c r="A36" s="46">
        <v>31</v>
      </c>
      <c r="B36" s="39" t="s">
        <v>58</v>
      </c>
      <c r="C36" s="369">
        <f>'P-SF-Pro'!H42</f>
        <v>339293</v>
      </c>
      <c r="D36" s="369">
        <f>PAYMENTS!G37</f>
        <v>0</v>
      </c>
      <c r="E36" s="369">
        <f>PAYMENTS!H37</f>
        <v>0</v>
      </c>
      <c r="F36" s="369">
        <f>'P-Pkv-Pro'!H42</f>
        <v>0</v>
      </c>
      <c r="G36" s="43">
        <f t="shared" si="0"/>
        <v>339293</v>
      </c>
      <c r="H36" s="102">
        <v>1812433</v>
      </c>
    </row>
    <row r="37" spans="1:12" ht="14.25" customHeight="1" x14ac:dyDescent="0.2">
      <c r="A37" s="46">
        <v>32</v>
      </c>
      <c r="B37" s="39" t="s">
        <v>859</v>
      </c>
      <c r="C37" s="369">
        <f>'P-SF-Pro'!H43</f>
        <v>0</v>
      </c>
      <c r="D37" s="369">
        <f>PAYMENTS!G38</f>
        <v>0</v>
      </c>
      <c r="E37" s="369">
        <f>PAYMENTS!H38</f>
        <v>0</v>
      </c>
      <c r="F37" s="369">
        <f>'P-Pkv-Pro'!H43</f>
        <v>0</v>
      </c>
      <c r="G37" s="43">
        <f t="shared" si="0"/>
        <v>0</v>
      </c>
      <c r="H37" s="102"/>
    </row>
    <row r="38" spans="1:12" ht="14.25" customHeight="1" x14ac:dyDescent="0.2">
      <c r="A38" s="46">
        <v>33</v>
      </c>
      <c r="B38" s="39" t="s">
        <v>857</v>
      </c>
      <c r="C38" s="369">
        <f>'P-SF-Pro'!H44</f>
        <v>0</v>
      </c>
      <c r="D38" s="369">
        <f>PAYMENTS!G39</f>
        <v>0</v>
      </c>
      <c r="E38" s="369">
        <f>PAYMENTS!H39</f>
        <v>0</v>
      </c>
      <c r="F38" s="369">
        <f>'P-Pkv-Pro'!H44</f>
        <v>0</v>
      </c>
      <c r="G38" s="43">
        <f t="shared" si="0"/>
        <v>0</v>
      </c>
      <c r="H38" s="102"/>
    </row>
    <row r="39" spans="1:12" ht="14.25" customHeight="1" x14ac:dyDescent="0.2">
      <c r="A39" s="46">
        <v>34</v>
      </c>
      <c r="B39" s="39" t="s">
        <v>858</v>
      </c>
      <c r="C39" s="369">
        <f>'P-SF-Pro'!H45</f>
        <v>0</v>
      </c>
      <c r="D39" s="369">
        <f>PAYMENTS!G40</f>
        <v>0</v>
      </c>
      <c r="E39" s="369">
        <f>PAYMENTS!H40</f>
        <v>0</v>
      </c>
      <c r="F39" s="369">
        <f>'P-Pkv-Pro'!H45</f>
        <v>0</v>
      </c>
      <c r="G39" s="43">
        <f t="shared" si="0"/>
        <v>0</v>
      </c>
      <c r="H39" s="102"/>
    </row>
    <row r="40" spans="1:12" ht="17.25" customHeight="1" x14ac:dyDescent="0.2">
      <c r="A40" s="17"/>
      <c r="B40" s="62" t="s">
        <v>294</v>
      </c>
      <c r="C40" s="87">
        <f t="shared" ref="C40:H40" si="2">SUM(C6:C39)</f>
        <v>30961784</v>
      </c>
      <c r="D40" s="87">
        <f t="shared" si="2"/>
        <v>0</v>
      </c>
      <c r="E40" s="87">
        <f t="shared" si="2"/>
        <v>0</v>
      </c>
      <c r="F40" s="87">
        <f t="shared" si="2"/>
        <v>0</v>
      </c>
      <c r="G40" s="87">
        <f t="shared" si="2"/>
        <v>30961784</v>
      </c>
      <c r="H40" s="385">
        <f t="shared" si="2"/>
        <v>25193109</v>
      </c>
      <c r="I40" s="61"/>
    </row>
    <row r="41" spans="1:12" s="9" customFormat="1" ht="27.75" customHeight="1" x14ac:dyDescent="0.2">
      <c r="A41" s="966" t="s">
        <v>840</v>
      </c>
      <c r="B41" s="967"/>
      <c r="C41" s="967"/>
      <c r="D41" s="967"/>
      <c r="E41" s="967"/>
      <c r="F41" s="967"/>
      <c r="G41" s="967"/>
      <c r="H41" s="967"/>
    </row>
    <row r="42" spans="1:12" x14ac:dyDescent="0.2">
      <c r="G42" s="35"/>
    </row>
  </sheetData>
  <sheetProtection formatColumns="0" formatRows="0"/>
  <mergeCells count="10">
    <mergeCell ref="A41:H41"/>
    <mergeCell ref="A1:H1"/>
    <mergeCell ref="D3:D4"/>
    <mergeCell ref="F3:F4"/>
    <mergeCell ref="E3:E4"/>
    <mergeCell ref="A2:H2"/>
    <mergeCell ref="A3:A5"/>
    <mergeCell ref="B3:B5"/>
    <mergeCell ref="G3:G4"/>
    <mergeCell ref="H3:H4"/>
  </mergeCells>
  <hyperlinks>
    <hyperlink ref="K6" location="BS!Print_Area" display="Balance Sheet"/>
    <hyperlink ref="K7" location="RECEIPTS!Print_Titles" display="Receipt"/>
    <hyperlink ref="K8" location="PAYMENTS!Print_Titles" display="Payment"/>
    <hyperlink ref="K9" location="'ANNE-REC-SF-PROV '!Print_Area" display="SF-Rec-Prov-Annex"/>
    <hyperlink ref="K10" location="'ANNE-REC-VVN-PROV'!Print_Area" display="VVN-Rec-Prov-Annex"/>
    <hyperlink ref="K11" location="'ANNE-PAYM-PROJCTSF-PROV'!Print_Area" display="Project-Rec-Prov-Annex"/>
    <hyperlink ref="K12" location="'ANNE-PAYM-SF-PROV'!Print_Area" display="SF-Paym-Prov-Annex"/>
    <hyperlink ref="K13" location="'ANNE-PAYM-VVN-PROV'!Print_Area" display="VVN-Paym-Prov-Annex"/>
    <hyperlink ref="K14" location="'ANNE-PAYM-PLAN-PROV'!Print_Area" display="Plan-Paym-Prov-Annex"/>
    <hyperlink ref="K15" location="'I&amp;E'!Print_Area" display="Income &amp; Expenditure"/>
    <hyperlink ref="K16" location="'S-1'!Print_Area" display="Schedule-1"/>
    <hyperlink ref="K17" location="'S-2'!Print_Area" display="Schedule-2"/>
    <hyperlink ref="K18" location="'2A'!Print_Area" display="Schedule-2A"/>
    <hyperlink ref="K19" location="'S-3'!Print_Area" display="Schedule-3"/>
    <hyperlink ref="K20" location="'S- 3 A'!A1" display="Schedule-3A"/>
    <hyperlink ref="K21" location="'S-3B'!A1" display="Schedule-3B"/>
    <hyperlink ref="K22" location="'ANN-S3-SF Civil'!Print_Area" display="S3-Annex-SF"/>
    <hyperlink ref="K23" location="'ANN-S3-VVN-ALL'!Print_Area" display="S3-Annex-VVN"/>
    <hyperlink ref="K24" location="'ANN-S3-PROJCT-SF'!Print_Area" display="S3-Annex-Project"/>
    <hyperlink ref="K25" location="'ANN-S3-PLAN'!Print_Area" display="S3-Annex-Plan"/>
    <hyperlink ref="K26" location="'ANN-S3-SP.PLAN'!Print_Area" display="S3-Annex-Specific Plan"/>
    <hyperlink ref="L6" location="'S-4'!Print_Area" display="Schedule-4 (All)"/>
    <hyperlink ref="L7" location="'S-4 A'!A1" display="Sch-4A (SF)"/>
    <hyperlink ref="L8" location="'s4-B'!A1" display="Sch-4B (Plan)"/>
    <hyperlink ref="L9" location="'s 4 c '!A1" display="Sch-4C (Specific Plan)"/>
    <hyperlink ref="L10" location="'s 4 D'!A1" display="Sch-4D (VVN)"/>
    <hyperlink ref="L11" location="'s 4 E'!A1" display="Sch-4E (Project)"/>
    <hyperlink ref="L12" location="'S- 7'!A1" display="Schedule-7"/>
    <hyperlink ref="L13" location="'S  8'!Print_Area" display="Schedule-8"/>
    <hyperlink ref="L14" location="'ANNE-S8-SF Civil'!A1" display="S8-Annex-SF"/>
    <hyperlink ref="L15" location="'ANNE-S8-VVN All'!A1" display="S8-Annex-VVN"/>
    <hyperlink ref="L16" location="'ANNE-S8-ProjectSF'!A1" display="S8-Annex-Project"/>
    <hyperlink ref="L17" location="'ANNE-S8-PLAN'!A1" display="S8-Annex-Plan"/>
    <hyperlink ref="L18" location="'ANNE-S8-SP.PLAN'!A1" display="S8-Annex-Sp. Plan"/>
    <hyperlink ref="L19" location="'SCH-9 &amp; 10 '!Print_Area" display="S-9"/>
    <hyperlink ref="L20" location="'SCH-9 &amp; 10 '!Print_Area" display="S-10"/>
    <hyperlink ref="L21" location="'SCH 12 &amp;13 &amp; 14'!Print_Area" display="S-12"/>
    <hyperlink ref="L22" location="'SCH 12 &amp;13 &amp; 14'!Print_Area" display="S-13"/>
    <hyperlink ref="L23" location="'SCH 12 &amp;13 &amp; 14'!Print_Area" display="S-14"/>
    <hyperlink ref="L24" location="'SC-15'!Print_Area" display="S-15"/>
    <hyperlink ref="L25" location="'SCH- 16 &amp; 17'!Print_Area" display="S-16"/>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horizontalCentered="1" gridLines="1"/>
  <pageMargins left="0.70866141732283472" right="0.23622047244094491" top="0.35433070866141736" bottom="0.32" header="0.23622047244094491" footer="0.19"/>
  <pageSetup paperSize="9" scale="90" firstPageNumber="6" orientation="landscape" blackAndWhite="1" useFirstPageNumber="1"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42"/>
  <sheetViews>
    <sheetView view="pageBreakPreview" zoomScaleNormal="130" zoomScaleSheetLayoutView="100" workbookViewId="0">
      <selection activeCell="A23" sqref="A23:A39"/>
    </sheetView>
  </sheetViews>
  <sheetFormatPr defaultRowHeight="11.25" x14ac:dyDescent="0.2"/>
  <cols>
    <col min="1" max="1" width="4.7109375" style="5" customWidth="1"/>
    <col min="2" max="2" width="29.28515625" style="5" customWidth="1"/>
    <col min="3" max="3" width="12.5703125" style="8" customWidth="1"/>
    <col min="4" max="4" width="11.42578125" style="5" customWidth="1"/>
    <col min="5" max="5" width="9.85546875" style="5" customWidth="1"/>
    <col min="6" max="6" width="9.28515625" style="5" customWidth="1"/>
    <col min="7" max="7" width="11.42578125" style="5" customWidth="1"/>
    <col min="8" max="9" width="12.5703125" style="12" customWidth="1"/>
    <col min="10" max="16384" width="9.140625" style="5"/>
  </cols>
  <sheetData>
    <row r="1" spans="1:9" s="34" customFormat="1" ht="18.75" x14ac:dyDescent="0.3">
      <c r="A1" s="741" t="str">
        <f>COVER!A1</f>
        <v>Kendriya Vidyalaya  GANGTOK</v>
      </c>
      <c r="B1" s="741"/>
      <c r="C1" s="741"/>
      <c r="D1" s="741"/>
      <c r="E1" s="741"/>
      <c r="F1" s="741"/>
      <c r="G1" s="741"/>
      <c r="H1" s="741"/>
      <c r="I1" s="741"/>
    </row>
    <row r="2" spans="1:9" ht="15" x14ac:dyDescent="0.25">
      <c r="A2" s="742" t="s">
        <v>479</v>
      </c>
      <c r="B2" s="742"/>
      <c r="C2" s="742"/>
      <c r="D2" s="742"/>
      <c r="E2" s="742"/>
      <c r="F2" s="742"/>
      <c r="G2" s="742"/>
      <c r="H2" s="742"/>
      <c r="I2" s="742"/>
    </row>
    <row r="3" spans="1:9" ht="27" customHeight="1" x14ac:dyDescent="0.2">
      <c r="A3" s="970" t="s">
        <v>152</v>
      </c>
      <c r="B3" s="970" t="s">
        <v>1</v>
      </c>
      <c r="C3" s="111" t="s">
        <v>643</v>
      </c>
      <c r="D3" s="756" t="s">
        <v>647</v>
      </c>
      <c r="E3" s="756" t="s">
        <v>147</v>
      </c>
      <c r="F3" s="756" t="s">
        <v>145</v>
      </c>
      <c r="G3" s="971" t="s">
        <v>150</v>
      </c>
      <c r="H3" s="971" t="s">
        <v>151</v>
      </c>
      <c r="I3" s="5"/>
    </row>
    <row r="4" spans="1:9" x14ac:dyDescent="0.2">
      <c r="A4" s="970"/>
      <c r="B4" s="970"/>
      <c r="C4" s="118" t="s">
        <v>142</v>
      </c>
      <c r="D4" s="756"/>
      <c r="E4" s="756"/>
      <c r="F4" s="756"/>
      <c r="G4" s="971"/>
      <c r="H4" s="971"/>
      <c r="I4" s="5"/>
    </row>
    <row r="5" spans="1:9" x14ac:dyDescent="0.2">
      <c r="A5" s="970"/>
      <c r="B5" s="970"/>
      <c r="C5" s="98">
        <v>1</v>
      </c>
      <c r="D5" s="98">
        <v>3</v>
      </c>
      <c r="E5" s="98">
        <v>4</v>
      </c>
      <c r="F5" s="98">
        <v>5</v>
      </c>
      <c r="G5" s="10">
        <v>6</v>
      </c>
      <c r="H5" s="10">
        <v>7</v>
      </c>
      <c r="I5" s="5"/>
    </row>
    <row r="6" spans="1:9" x14ac:dyDescent="0.2">
      <c r="A6" s="15">
        <v>1</v>
      </c>
      <c r="B6" s="39" t="s">
        <v>616</v>
      </c>
      <c r="C6" s="112"/>
      <c r="D6" s="112"/>
      <c r="E6" s="112"/>
      <c r="F6" s="112"/>
      <c r="G6" s="96">
        <f>SUM(C6:F6)</f>
        <v>0</v>
      </c>
      <c r="H6" s="116"/>
    </row>
    <row r="7" spans="1:9" x14ac:dyDescent="0.2">
      <c r="A7" s="15">
        <v>2</v>
      </c>
      <c r="B7" s="39" t="s">
        <v>42</v>
      </c>
      <c r="C7" s="112"/>
      <c r="D7" s="112"/>
      <c r="E7" s="112"/>
      <c r="F7" s="112"/>
      <c r="G7" s="96">
        <f t="shared" ref="G7:G39" si="0">SUM(C7:F7)</f>
        <v>0</v>
      </c>
      <c r="H7" s="116"/>
    </row>
    <row r="8" spans="1:9" x14ac:dyDescent="0.2">
      <c r="A8" s="15">
        <v>3</v>
      </c>
      <c r="B8" s="39" t="s">
        <v>43</v>
      </c>
      <c r="C8" s="112"/>
      <c r="D8" s="112"/>
      <c r="E8" s="112"/>
      <c r="F8" s="112"/>
      <c r="G8" s="96">
        <f t="shared" si="0"/>
        <v>0</v>
      </c>
      <c r="H8" s="116"/>
    </row>
    <row r="9" spans="1:9" x14ac:dyDescent="0.2">
      <c r="A9" s="15">
        <v>4</v>
      </c>
      <c r="B9" s="39" t="s">
        <v>44</v>
      </c>
      <c r="C9" s="112"/>
      <c r="D9" s="112"/>
      <c r="E9" s="112"/>
      <c r="F9" s="112"/>
      <c r="G9" s="96">
        <f t="shared" si="0"/>
        <v>0</v>
      </c>
      <c r="H9" s="116"/>
    </row>
    <row r="10" spans="1:9" x14ac:dyDescent="0.2">
      <c r="A10" s="15">
        <v>5</v>
      </c>
      <c r="B10" s="39" t="s">
        <v>45</v>
      </c>
      <c r="C10" s="112"/>
      <c r="D10" s="112"/>
      <c r="E10" s="112"/>
      <c r="F10" s="112"/>
      <c r="G10" s="96">
        <f t="shared" si="0"/>
        <v>0</v>
      </c>
      <c r="H10" s="116"/>
    </row>
    <row r="11" spans="1:9" x14ac:dyDescent="0.2">
      <c r="A11" s="15">
        <v>6</v>
      </c>
      <c r="B11" s="39" t="s">
        <v>46</v>
      </c>
      <c r="C11" s="112"/>
      <c r="D11" s="112"/>
      <c r="E11" s="112"/>
      <c r="F11" s="112"/>
      <c r="G11" s="96">
        <f t="shared" si="0"/>
        <v>0</v>
      </c>
      <c r="H11" s="116"/>
    </row>
    <row r="12" spans="1:9" x14ac:dyDescent="0.2">
      <c r="A12" s="15">
        <v>7</v>
      </c>
      <c r="B12" s="39" t="s">
        <v>47</v>
      </c>
      <c r="C12" s="112"/>
      <c r="D12" s="112"/>
      <c r="E12" s="112"/>
      <c r="F12" s="112"/>
      <c r="G12" s="96">
        <f t="shared" si="0"/>
        <v>0</v>
      </c>
      <c r="H12" s="116"/>
    </row>
    <row r="13" spans="1:9" x14ac:dyDescent="0.2">
      <c r="A13" s="15">
        <v>8</v>
      </c>
      <c r="B13" s="39" t="s">
        <v>48</v>
      </c>
      <c r="C13" s="112"/>
      <c r="D13" s="112"/>
      <c r="E13" s="112"/>
      <c r="F13" s="112"/>
      <c r="G13" s="96">
        <f t="shared" si="0"/>
        <v>0</v>
      </c>
      <c r="H13" s="116"/>
    </row>
    <row r="14" spans="1:9" x14ac:dyDescent="0.2">
      <c r="A14" s="15">
        <v>9</v>
      </c>
      <c r="B14" s="39" t="s">
        <v>264</v>
      </c>
      <c r="C14" s="112"/>
      <c r="D14" s="112"/>
      <c r="E14" s="112"/>
      <c r="F14" s="112"/>
      <c r="G14" s="96">
        <f t="shared" si="0"/>
        <v>0</v>
      </c>
      <c r="H14" s="116"/>
    </row>
    <row r="15" spans="1:9" x14ac:dyDescent="0.2">
      <c r="A15" s="15">
        <v>10</v>
      </c>
      <c r="B15" s="39" t="s">
        <v>49</v>
      </c>
      <c r="C15" s="112"/>
      <c r="D15" s="112"/>
      <c r="E15" s="112"/>
      <c r="F15" s="112"/>
      <c r="G15" s="96">
        <f t="shared" si="0"/>
        <v>0</v>
      </c>
      <c r="H15" s="116"/>
    </row>
    <row r="16" spans="1:9" x14ac:dyDescent="0.2">
      <c r="A16" s="15">
        <v>11</v>
      </c>
      <c r="B16" s="39" t="s">
        <v>617</v>
      </c>
      <c r="C16" s="112"/>
      <c r="D16" s="112"/>
      <c r="E16" s="112"/>
      <c r="F16" s="112"/>
      <c r="G16" s="96">
        <f t="shared" si="0"/>
        <v>0</v>
      </c>
      <c r="H16" s="116"/>
    </row>
    <row r="17" spans="1:9" x14ac:dyDescent="0.2">
      <c r="A17" s="15">
        <v>12</v>
      </c>
      <c r="B17" s="39" t="s">
        <v>298</v>
      </c>
      <c r="C17" s="112"/>
      <c r="D17" s="112"/>
      <c r="E17" s="112"/>
      <c r="F17" s="112"/>
      <c r="G17" s="96">
        <f t="shared" si="0"/>
        <v>0</v>
      </c>
      <c r="H17" s="116"/>
      <c r="I17" s="5"/>
    </row>
    <row r="18" spans="1:9" x14ac:dyDescent="0.2">
      <c r="A18" s="15">
        <v>13</v>
      </c>
      <c r="B18" s="39" t="s">
        <v>307</v>
      </c>
      <c r="C18" s="112"/>
      <c r="D18" s="112"/>
      <c r="E18" s="112"/>
      <c r="F18" s="112"/>
      <c r="G18" s="96">
        <f t="shared" si="0"/>
        <v>0</v>
      </c>
      <c r="H18" s="116"/>
      <c r="I18" s="5"/>
    </row>
    <row r="19" spans="1:9" x14ac:dyDescent="0.2">
      <c r="A19" s="15">
        <v>14</v>
      </c>
      <c r="B19" s="39" t="s">
        <v>50</v>
      </c>
      <c r="C19" s="112"/>
      <c r="D19" s="112"/>
      <c r="E19" s="112"/>
      <c r="F19" s="112"/>
      <c r="G19" s="96">
        <f t="shared" si="0"/>
        <v>0</v>
      </c>
      <c r="H19" s="116"/>
      <c r="I19" s="5"/>
    </row>
    <row r="20" spans="1:9" x14ac:dyDescent="0.2">
      <c r="A20" s="15">
        <v>15</v>
      </c>
      <c r="B20" s="39" t="s">
        <v>873</v>
      </c>
      <c r="C20" s="112"/>
      <c r="D20" s="112"/>
      <c r="E20" s="112"/>
      <c r="F20" s="112"/>
      <c r="G20" s="96">
        <f t="shared" si="0"/>
        <v>0</v>
      </c>
      <c r="H20" s="116"/>
      <c r="I20" s="5"/>
    </row>
    <row r="21" spans="1:9" x14ac:dyDescent="0.2">
      <c r="A21" s="15">
        <v>16</v>
      </c>
      <c r="B21" s="39" t="s">
        <v>51</v>
      </c>
      <c r="C21" s="112"/>
      <c r="D21" s="112"/>
      <c r="E21" s="112"/>
      <c r="F21" s="112"/>
      <c r="G21" s="96">
        <f t="shared" si="0"/>
        <v>0</v>
      </c>
      <c r="H21" s="116"/>
      <c r="I21" s="5"/>
    </row>
    <row r="22" spans="1:9" x14ac:dyDescent="0.2">
      <c r="A22" s="15">
        <v>17</v>
      </c>
      <c r="B22" s="39" t="s">
        <v>52</v>
      </c>
      <c r="C22" s="112"/>
      <c r="D22" s="112"/>
      <c r="E22" s="112"/>
      <c r="F22" s="112"/>
      <c r="G22" s="96">
        <f t="shared" si="0"/>
        <v>0</v>
      </c>
      <c r="H22" s="116"/>
      <c r="I22" s="5"/>
    </row>
    <row r="23" spans="1:9" x14ac:dyDescent="0.2">
      <c r="A23" s="15">
        <v>18</v>
      </c>
      <c r="B23" s="39" t="s">
        <v>53</v>
      </c>
      <c r="C23" s="112"/>
      <c r="D23" s="112"/>
      <c r="E23" s="112"/>
      <c r="F23" s="112"/>
      <c r="G23" s="96">
        <f t="shared" si="0"/>
        <v>0</v>
      </c>
      <c r="H23" s="116"/>
      <c r="I23" s="5"/>
    </row>
    <row r="24" spans="1:9" x14ac:dyDescent="0.2">
      <c r="A24" s="15">
        <v>19</v>
      </c>
      <c r="B24" s="39" t="s">
        <v>618</v>
      </c>
      <c r="C24" s="112"/>
      <c r="D24" s="112"/>
      <c r="E24" s="112"/>
      <c r="F24" s="112"/>
      <c r="G24" s="96">
        <f t="shared" si="0"/>
        <v>0</v>
      </c>
      <c r="H24" s="116"/>
      <c r="I24" s="5"/>
    </row>
    <row r="25" spans="1:9" x14ac:dyDescent="0.2">
      <c r="A25" s="15">
        <v>20</v>
      </c>
      <c r="B25" s="39" t="s">
        <v>874</v>
      </c>
      <c r="C25" s="112"/>
      <c r="D25" s="112"/>
      <c r="E25" s="112"/>
      <c r="F25" s="112"/>
      <c r="G25" s="96">
        <f t="shared" si="0"/>
        <v>0</v>
      </c>
      <c r="H25" s="116"/>
      <c r="I25" s="5"/>
    </row>
    <row r="26" spans="1:9" x14ac:dyDescent="0.2">
      <c r="A26" s="15">
        <v>21</v>
      </c>
      <c r="B26" s="39" t="s">
        <v>875</v>
      </c>
      <c r="C26" s="112"/>
      <c r="D26" s="112"/>
      <c r="E26" s="112"/>
      <c r="F26" s="112"/>
      <c r="G26" s="96">
        <f t="shared" si="0"/>
        <v>0</v>
      </c>
      <c r="H26" s="116"/>
      <c r="I26" s="5"/>
    </row>
    <row r="27" spans="1:9" x14ac:dyDescent="0.2">
      <c r="A27" s="15">
        <v>22</v>
      </c>
      <c r="B27" s="39" t="s">
        <v>876</v>
      </c>
      <c r="C27" s="112"/>
      <c r="D27" s="112"/>
      <c r="E27" s="112"/>
      <c r="F27" s="112"/>
      <c r="G27" s="96">
        <f t="shared" si="0"/>
        <v>0</v>
      </c>
      <c r="H27" s="116"/>
      <c r="I27" s="5"/>
    </row>
    <row r="28" spans="1:9" x14ac:dyDescent="0.2">
      <c r="A28" s="15">
        <v>23</v>
      </c>
      <c r="B28" s="39" t="s">
        <v>55</v>
      </c>
      <c r="C28" s="112"/>
      <c r="D28" s="112"/>
      <c r="E28" s="112"/>
      <c r="F28" s="112"/>
      <c r="G28" s="96">
        <f t="shared" si="0"/>
        <v>0</v>
      </c>
      <c r="H28" s="116"/>
      <c r="I28" s="5"/>
    </row>
    <row r="29" spans="1:9" x14ac:dyDescent="0.2">
      <c r="A29" s="15">
        <v>24</v>
      </c>
      <c r="B29" s="39" t="s">
        <v>56</v>
      </c>
      <c r="C29" s="112"/>
      <c r="D29" s="112"/>
      <c r="E29" s="112"/>
      <c r="F29" s="112"/>
      <c r="G29" s="96">
        <f t="shared" si="0"/>
        <v>0</v>
      </c>
      <c r="H29" s="116"/>
      <c r="I29" s="5"/>
    </row>
    <row r="30" spans="1:9" x14ac:dyDescent="0.2">
      <c r="A30" s="15">
        <v>25</v>
      </c>
      <c r="B30" s="39" t="s">
        <v>54</v>
      </c>
      <c r="C30" s="112"/>
      <c r="D30" s="112"/>
      <c r="E30" s="112"/>
      <c r="F30" s="112"/>
      <c r="G30" s="96">
        <f t="shared" si="0"/>
        <v>0</v>
      </c>
      <c r="H30" s="116"/>
      <c r="I30" s="5"/>
    </row>
    <row r="31" spans="1:9" x14ac:dyDescent="0.2">
      <c r="A31" s="15">
        <v>26</v>
      </c>
      <c r="B31" s="39" t="s">
        <v>878</v>
      </c>
      <c r="C31" s="112"/>
      <c r="D31" s="112"/>
      <c r="E31" s="112"/>
      <c r="F31" s="112"/>
      <c r="G31" s="96">
        <f t="shared" si="0"/>
        <v>0</v>
      </c>
      <c r="H31" s="116"/>
      <c r="I31" s="5"/>
    </row>
    <row r="32" spans="1:9" x14ac:dyDescent="0.2">
      <c r="A32" s="15">
        <v>27</v>
      </c>
      <c r="B32" s="39" t="s">
        <v>57</v>
      </c>
      <c r="C32" s="112"/>
      <c r="D32" s="112"/>
      <c r="E32" s="112"/>
      <c r="F32" s="112"/>
      <c r="G32" s="96">
        <f t="shared" si="0"/>
        <v>0</v>
      </c>
      <c r="H32" s="116"/>
      <c r="I32" s="5"/>
    </row>
    <row r="33" spans="1:9" x14ac:dyDescent="0.2">
      <c r="A33" s="15">
        <v>28</v>
      </c>
      <c r="B33" s="39" t="s">
        <v>879</v>
      </c>
      <c r="C33" s="112"/>
      <c r="D33" s="112"/>
      <c r="E33" s="112"/>
      <c r="F33" s="112"/>
      <c r="G33" s="96">
        <f t="shared" si="0"/>
        <v>0</v>
      </c>
      <c r="H33" s="116"/>
      <c r="I33" s="5"/>
    </row>
    <row r="34" spans="1:9" x14ac:dyDescent="0.2">
      <c r="A34" s="15">
        <v>29</v>
      </c>
      <c r="B34" s="39" t="s">
        <v>308</v>
      </c>
      <c r="C34" s="112"/>
      <c r="D34" s="112"/>
      <c r="E34" s="112"/>
      <c r="F34" s="112"/>
      <c r="G34" s="96">
        <f t="shared" si="0"/>
        <v>0</v>
      </c>
      <c r="H34" s="116"/>
      <c r="I34" s="5"/>
    </row>
    <row r="35" spans="1:9" x14ac:dyDescent="0.2">
      <c r="A35" s="15">
        <v>30</v>
      </c>
      <c r="B35" s="39" t="s">
        <v>856</v>
      </c>
      <c r="C35" s="112"/>
      <c r="D35" s="112"/>
      <c r="E35" s="112"/>
      <c r="F35" s="112"/>
      <c r="G35" s="96">
        <f t="shared" si="0"/>
        <v>0</v>
      </c>
      <c r="H35" s="116"/>
      <c r="I35" s="5"/>
    </row>
    <row r="36" spans="1:9" x14ac:dyDescent="0.2">
      <c r="A36" s="15">
        <v>31</v>
      </c>
      <c r="B36" s="39" t="s">
        <v>58</v>
      </c>
      <c r="C36" s="112"/>
      <c r="D36" s="112"/>
      <c r="E36" s="112"/>
      <c r="F36" s="112"/>
      <c r="G36" s="96">
        <f t="shared" si="0"/>
        <v>0</v>
      </c>
      <c r="H36" s="116"/>
      <c r="I36" s="5"/>
    </row>
    <row r="37" spans="1:9" x14ac:dyDescent="0.2">
      <c r="A37" s="15">
        <v>32</v>
      </c>
      <c r="B37" s="39" t="s">
        <v>859</v>
      </c>
      <c r="C37" s="112"/>
      <c r="D37" s="112"/>
      <c r="E37" s="112"/>
      <c r="F37" s="112"/>
      <c r="G37" s="96">
        <f t="shared" si="0"/>
        <v>0</v>
      </c>
      <c r="H37" s="116"/>
      <c r="I37" s="5"/>
    </row>
    <row r="38" spans="1:9" x14ac:dyDescent="0.2">
      <c r="A38" s="15">
        <v>33</v>
      </c>
      <c r="B38" s="39" t="s">
        <v>857</v>
      </c>
      <c r="C38" s="112"/>
      <c r="D38" s="112"/>
      <c r="E38" s="112"/>
      <c r="F38" s="112"/>
      <c r="G38" s="96">
        <f t="shared" si="0"/>
        <v>0</v>
      </c>
      <c r="H38" s="116"/>
    </row>
    <row r="39" spans="1:9" x14ac:dyDescent="0.2">
      <c r="A39" s="15">
        <v>34</v>
      </c>
      <c r="B39" s="39" t="s">
        <v>858</v>
      </c>
      <c r="C39" s="112"/>
      <c r="D39" s="112"/>
      <c r="E39" s="112"/>
      <c r="F39" s="112"/>
      <c r="G39" s="96">
        <f t="shared" si="0"/>
        <v>0</v>
      </c>
      <c r="H39" s="116"/>
    </row>
    <row r="40" spans="1:9" x14ac:dyDescent="0.2">
      <c r="A40" s="17"/>
      <c r="B40" s="6" t="s">
        <v>294</v>
      </c>
      <c r="C40" s="87">
        <f t="shared" ref="C40:H40" si="1">SUM(C6:C39)</f>
        <v>0</v>
      </c>
      <c r="D40" s="87">
        <f t="shared" si="1"/>
        <v>0</v>
      </c>
      <c r="E40" s="87">
        <f t="shared" si="1"/>
        <v>0</v>
      </c>
      <c r="F40" s="87">
        <f t="shared" si="1"/>
        <v>0</v>
      </c>
      <c r="G40" s="87">
        <f t="shared" si="1"/>
        <v>0</v>
      </c>
      <c r="H40" s="142">
        <f t="shared" si="1"/>
        <v>0</v>
      </c>
      <c r="I40" s="35"/>
    </row>
    <row r="41" spans="1:9" s="9" customFormat="1" ht="40.5" customHeight="1" x14ac:dyDescent="0.2">
      <c r="A41" s="966" t="s">
        <v>840</v>
      </c>
      <c r="B41" s="967"/>
      <c r="C41" s="967"/>
      <c r="D41" s="967"/>
      <c r="E41" s="967"/>
      <c r="F41" s="967"/>
      <c r="G41" s="967"/>
      <c r="H41" s="967"/>
      <c r="I41" s="972"/>
    </row>
    <row r="42" spans="1:9" x14ac:dyDescent="0.2">
      <c r="H42" s="35"/>
    </row>
  </sheetData>
  <mergeCells count="10">
    <mergeCell ref="A41:I41"/>
    <mergeCell ref="A1:I1"/>
    <mergeCell ref="A2:I2"/>
    <mergeCell ref="A3:A5"/>
    <mergeCell ref="B3:B5"/>
    <mergeCell ref="E3:E4"/>
    <mergeCell ref="F3:F4"/>
    <mergeCell ref="G3:G4"/>
    <mergeCell ref="H3:H4"/>
    <mergeCell ref="D3:D4"/>
  </mergeCells>
  <printOptions horizontalCentered="1" gridLines="1"/>
  <pageMargins left="0.70866141732283472" right="0.23622047244094491" top="0.35433070866141736" bottom="0.47244094488188981" header="0.23622047244094491" footer="0.31496062992125984"/>
  <pageSetup paperSize="9" firstPageNumber="6" orientation="landscape" blackAndWhite="1" useFirstPageNumber="1"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42"/>
  <sheetViews>
    <sheetView view="pageBreakPreview" zoomScale="115" zoomScaleSheetLayoutView="115" workbookViewId="0">
      <selection activeCell="H46" sqref="H46"/>
    </sheetView>
  </sheetViews>
  <sheetFormatPr defaultRowHeight="11.25" x14ac:dyDescent="0.2"/>
  <cols>
    <col min="1" max="1" width="4.7109375" style="5" customWidth="1"/>
    <col min="2" max="2" width="29.28515625" style="5" customWidth="1"/>
    <col min="3" max="3" width="12.5703125" style="8" customWidth="1"/>
    <col min="4" max="4" width="11.42578125" style="5" customWidth="1"/>
    <col min="5" max="5" width="9.85546875" style="5" customWidth="1"/>
    <col min="6" max="6" width="9.28515625" style="5" customWidth="1"/>
    <col min="7" max="7" width="11.42578125" style="5" customWidth="1"/>
    <col min="8" max="8" width="12.5703125" style="12" customWidth="1"/>
    <col min="9" max="16384" width="9.140625" style="5"/>
  </cols>
  <sheetData>
    <row r="1" spans="1:8" s="34" customFormat="1" ht="18.75" x14ac:dyDescent="0.3">
      <c r="A1" s="741" t="str">
        <f>COVER!A1</f>
        <v>Kendriya Vidyalaya  GANGTOK</v>
      </c>
      <c r="B1" s="741"/>
      <c r="C1" s="741"/>
      <c r="D1" s="741"/>
      <c r="E1" s="741"/>
      <c r="F1" s="741"/>
      <c r="G1" s="741"/>
      <c r="H1" s="741"/>
    </row>
    <row r="2" spans="1:8" ht="15" x14ac:dyDescent="0.25">
      <c r="A2" s="742" t="s">
        <v>478</v>
      </c>
      <c r="B2" s="742"/>
      <c r="C2" s="742"/>
      <c r="D2" s="742"/>
      <c r="E2" s="742"/>
      <c r="F2" s="742"/>
      <c r="G2" s="742"/>
      <c r="H2" s="742"/>
    </row>
    <row r="3" spans="1:8" ht="27" customHeight="1" x14ac:dyDescent="0.2">
      <c r="A3" s="970" t="s">
        <v>152</v>
      </c>
      <c r="B3" s="970" t="s">
        <v>1</v>
      </c>
      <c r="C3" s="111" t="s">
        <v>643</v>
      </c>
      <c r="D3" s="756" t="s">
        <v>647</v>
      </c>
      <c r="E3" s="756" t="s">
        <v>147</v>
      </c>
      <c r="F3" s="756" t="s">
        <v>145</v>
      </c>
      <c r="G3" s="971" t="s">
        <v>150</v>
      </c>
      <c r="H3" s="971" t="s">
        <v>151</v>
      </c>
    </row>
    <row r="4" spans="1:8" x14ac:dyDescent="0.2">
      <c r="A4" s="970"/>
      <c r="B4" s="970"/>
      <c r="C4" s="118" t="s">
        <v>142</v>
      </c>
      <c r="D4" s="756"/>
      <c r="E4" s="756"/>
      <c r="F4" s="756"/>
      <c r="G4" s="971"/>
      <c r="H4" s="971"/>
    </row>
    <row r="5" spans="1:8" x14ac:dyDescent="0.2">
      <c r="A5" s="970"/>
      <c r="B5" s="970"/>
      <c r="C5" s="98">
        <v>1</v>
      </c>
      <c r="D5" s="98">
        <v>3</v>
      </c>
      <c r="E5" s="98">
        <v>4</v>
      </c>
      <c r="F5" s="98">
        <v>5</v>
      </c>
      <c r="G5" s="10">
        <v>6</v>
      </c>
      <c r="H5" s="10">
        <v>7</v>
      </c>
    </row>
    <row r="6" spans="1:8" x14ac:dyDescent="0.2">
      <c r="A6" s="15">
        <v>1</v>
      </c>
      <c r="B6" s="39" t="s">
        <v>616</v>
      </c>
      <c r="C6" s="112"/>
      <c r="D6" s="112"/>
      <c r="E6" s="112"/>
      <c r="F6" s="112"/>
      <c r="G6" s="96">
        <f>SUM(C6:F6)</f>
        <v>0</v>
      </c>
      <c r="H6" s="116"/>
    </row>
    <row r="7" spans="1:8" x14ac:dyDescent="0.2">
      <c r="A7" s="15">
        <v>2</v>
      </c>
      <c r="B7" s="39" t="s">
        <v>42</v>
      </c>
      <c r="C7" s="112"/>
      <c r="D7" s="112"/>
      <c r="E7" s="112"/>
      <c r="F7" s="112"/>
      <c r="G7" s="96">
        <f t="shared" ref="G7:G39" si="0">SUM(C7:F7)</f>
        <v>0</v>
      </c>
      <c r="H7" s="116"/>
    </row>
    <row r="8" spans="1:8" x14ac:dyDescent="0.2">
      <c r="A8" s="15">
        <v>3</v>
      </c>
      <c r="B8" s="39" t="s">
        <v>43</v>
      </c>
      <c r="C8" s="112"/>
      <c r="D8" s="112"/>
      <c r="E8" s="112"/>
      <c r="F8" s="112"/>
      <c r="G8" s="96">
        <f t="shared" si="0"/>
        <v>0</v>
      </c>
      <c r="H8" s="116"/>
    </row>
    <row r="9" spans="1:8" x14ac:dyDescent="0.2">
      <c r="A9" s="15">
        <v>4</v>
      </c>
      <c r="B9" s="39" t="s">
        <v>44</v>
      </c>
      <c r="C9" s="112"/>
      <c r="D9" s="112"/>
      <c r="E9" s="112"/>
      <c r="F9" s="112"/>
      <c r="G9" s="96">
        <f t="shared" si="0"/>
        <v>0</v>
      </c>
      <c r="H9" s="116"/>
    </row>
    <row r="10" spans="1:8" x14ac:dyDescent="0.2">
      <c r="A10" s="15">
        <v>5</v>
      </c>
      <c r="B10" s="39" t="s">
        <v>45</v>
      </c>
      <c r="C10" s="112"/>
      <c r="D10" s="112"/>
      <c r="E10" s="112"/>
      <c r="F10" s="112"/>
      <c r="G10" s="96">
        <f t="shared" si="0"/>
        <v>0</v>
      </c>
      <c r="H10" s="116"/>
    </row>
    <row r="11" spans="1:8" x14ac:dyDescent="0.2">
      <c r="A11" s="15">
        <v>6</v>
      </c>
      <c r="B11" s="39" t="s">
        <v>46</v>
      </c>
      <c r="C11" s="112"/>
      <c r="D11" s="112"/>
      <c r="E11" s="112"/>
      <c r="F11" s="112"/>
      <c r="G11" s="96">
        <f t="shared" si="0"/>
        <v>0</v>
      </c>
      <c r="H11" s="116"/>
    </row>
    <row r="12" spans="1:8" x14ac:dyDescent="0.2">
      <c r="A12" s="15">
        <v>7</v>
      </c>
      <c r="B12" s="39" t="s">
        <v>47</v>
      </c>
      <c r="C12" s="112"/>
      <c r="D12" s="112"/>
      <c r="E12" s="112"/>
      <c r="F12" s="112"/>
      <c r="G12" s="96">
        <f t="shared" si="0"/>
        <v>0</v>
      </c>
      <c r="H12" s="116"/>
    </row>
    <row r="13" spans="1:8" x14ac:dyDescent="0.2">
      <c r="A13" s="15">
        <v>8</v>
      </c>
      <c r="B13" s="39" t="s">
        <v>48</v>
      </c>
      <c r="C13" s="112"/>
      <c r="D13" s="112"/>
      <c r="E13" s="112"/>
      <c r="F13" s="112"/>
      <c r="G13" s="96">
        <f t="shared" si="0"/>
        <v>0</v>
      </c>
      <c r="H13" s="116"/>
    </row>
    <row r="14" spans="1:8" x14ac:dyDescent="0.2">
      <c r="A14" s="15">
        <v>9</v>
      </c>
      <c r="B14" s="39" t="s">
        <v>264</v>
      </c>
      <c r="C14" s="112"/>
      <c r="D14" s="112"/>
      <c r="E14" s="112"/>
      <c r="F14" s="112"/>
      <c r="G14" s="96">
        <f t="shared" si="0"/>
        <v>0</v>
      </c>
      <c r="H14" s="116"/>
    </row>
    <row r="15" spans="1:8" x14ac:dyDescent="0.2">
      <c r="A15" s="15">
        <v>10</v>
      </c>
      <c r="B15" s="39" t="s">
        <v>49</v>
      </c>
      <c r="C15" s="112"/>
      <c r="D15" s="112"/>
      <c r="E15" s="112"/>
      <c r="F15" s="112"/>
      <c r="G15" s="96">
        <f t="shared" si="0"/>
        <v>0</v>
      </c>
      <c r="H15" s="116"/>
    </row>
    <row r="16" spans="1:8" x14ac:dyDescent="0.2">
      <c r="A16" s="15">
        <v>11</v>
      </c>
      <c r="B16" s="39" t="s">
        <v>617</v>
      </c>
      <c r="C16" s="112"/>
      <c r="D16" s="112"/>
      <c r="E16" s="112"/>
      <c r="F16" s="112"/>
      <c r="G16" s="96">
        <f t="shared" si="0"/>
        <v>0</v>
      </c>
      <c r="H16" s="116"/>
    </row>
    <row r="17" spans="1:8" x14ac:dyDescent="0.2">
      <c r="A17" s="15">
        <v>12</v>
      </c>
      <c r="B17" s="39" t="s">
        <v>298</v>
      </c>
      <c r="C17" s="112"/>
      <c r="D17" s="112"/>
      <c r="E17" s="112"/>
      <c r="F17" s="112"/>
      <c r="G17" s="96">
        <f t="shared" si="0"/>
        <v>0</v>
      </c>
      <c r="H17" s="116"/>
    </row>
    <row r="18" spans="1:8" x14ac:dyDescent="0.2">
      <c r="A18" s="15">
        <v>13</v>
      </c>
      <c r="B18" s="39" t="s">
        <v>307</v>
      </c>
      <c r="C18" s="112"/>
      <c r="D18" s="112"/>
      <c r="E18" s="112"/>
      <c r="F18" s="112"/>
      <c r="G18" s="96">
        <f t="shared" si="0"/>
        <v>0</v>
      </c>
      <c r="H18" s="116"/>
    </row>
    <row r="19" spans="1:8" x14ac:dyDescent="0.2">
      <c r="A19" s="15">
        <v>14</v>
      </c>
      <c r="B19" s="39" t="s">
        <v>50</v>
      </c>
      <c r="C19" s="112"/>
      <c r="D19" s="112"/>
      <c r="E19" s="112"/>
      <c r="F19" s="112"/>
      <c r="G19" s="96">
        <f t="shared" si="0"/>
        <v>0</v>
      </c>
      <c r="H19" s="116"/>
    </row>
    <row r="20" spans="1:8" x14ac:dyDescent="0.2">
      <c r="A20" s="15">
        <v>15</v>
      </c>
      <c r="B20" s="39" t="s">
        <v>873</v>
      </c>
      <c r="C20" s="112"/>
      <c r="D20" s="112"/>
      <c r="E20" s="112"/>
      <c r="F20" s="112"/>
      <c r="G20" s="96">
        <f t="shared" si="0"/>
        <v>0</v>
      </c>
      <c r="H20" s="116"/>
    </row>
    <row r="21" spans="1:8" x14ac:dyDescent="0.2">
      <c r="A21" s="15">
        <v>16</v>
      </c>
      <c r="B21" s="39" t="s">
        <v>51</v>
      </c>
      <c r="C21" s="112"/>
      <c r="D21" s="112"/>
      <c r="E21" s="112"/>
      <c r="F21" s="112"/>
      <c r="G21" s="96">
        <f t="shared" si="0"/>
        <v>0</v>
      </c>
      <c r="H21" s="116"/>
    </row>
    <row r="22" spans="1:8" x14ac:dyDescent="0.2">
      <c r="A22" s="15">
        <v>17</v>
      </c>
      <c r="B22" s="39" t="s">
        <v>52</v>
      </c>
      <c r="C22" s="112"/>
      <c r="D22" s="112"/>
      <c r="E22" s="112"/>
      <c r="F22" s="112"/>
      <c r="G22" s="96">
        <f t="shared" si="0"/>
        <v>0</v>
      </c>
      <c r="H22" s="116"/>
    </row>
    <row r="23" spans="1:8" x14ac:dyDescent="0.2">
      <c r="A23" s="15">
        <v>18</v>
      </c>
      <c r="B23" s="39" t="s">
        <v>53</v>
      </c>
      <c r="C23" s="112"/>
      <c r="D23" s="112"/>
      <c r="E23" s="112"/>
      <c r="F23" s="112"/>
      <c r="G23" s="96">
        <f t="shared" si="0"/>
        <v>0</v>
      </c>
      <c r="H23" s="116"/>
    </row>
    <row r="24" spans="1:8" x14ac:dyDescent="0.2">
      <c r="A24" s="15">
        <v>19</v>
      </c>
      <c r="B24" s="39" t="s">
        <v>618</v>
      </c>
      <c r="C24" s="112"/>
      <c r="D24" s="112"/>
      <c r="E24" s="112"/>
      <c r="F24" s="112"/>
      <c r="G24" s="96">
        <f t="shared" si="0"/>
        <v>0</v>
      </c>
      <c r="H24" s="116"/>
    </row>
    <row r="25" spans="1:8" x14ac:dyDescent="0.2">
      <c r="A25" s="15">
        <v>20</v>
      </c>
      <c r="B25" s="39" t="s">
        <v>874</v>
      </c>
      <c r="C25" s="112"/>
      <c r="D25" s="112"/>
      <c r="E25" s="112"/>
      <c r="F25" s="112"/>
      <c r="G25" s="96">
        <f t="shared" si="0"/>
        <v>0</v>
      </c>
      <c r="H25" s="116"/>
    </row>
    <row r="26" spans="1:8" x14ac:dyDescent="0.2">
      <c r="A26" s="15">
        <v>21</v>
      </c>
      <c r="B26" s="39" t="s">
        <v>875</v>
      </c>
      <c r="C26" s="112"/>
      <c r="D26" s="112"/>
      <c r="E26" s="112"/>
      <c r="F26" s="112"/>
      <c r="G26" s="96">
        <f t="shared" si="0"/>
        <v>0</v>
      </c>
      <c r="H26" s="116"/>
    </row>
    <row r="27" spans="1:8" x14ac:dyDescent="0.2">
      <c r="A27" s="15">
        <v>22</v>
      </c>
      <c r="B27" s="39" t="s">
        <v>876</v>
      </c>
      <c r="C27" s="112"/>
      <c r="D27" s="112"/>
      <c r="E27" s="112"/>
      <c r="F27" s="112"/>
      <c r="G27" s="96">
        <f t="shared" si="0"/>
        <v>0</v>
      </c>
      <c r="H27" s="116"/>
    </row>
    <row r="28" spans="1:8" x14ac:dyDescent="0.2">
      <c r="A28" s="15">
        <v>23</v>
      </c>
      <c r="B28" s="39" t="s">
        <v>55</v>
      </c>
      <c r="C28" s="112"/>
      <c r="D28" s="112"/>
      <c r="E28" s="112"/>
      <c r="F28" s="112"/>
      <c r="G28" s="96">
        <f t="shared" si="0"/>
        <v>0</v>
      </c>
      <c r="H28" s="116"/>
    </row>
    <row r="29" spans="1:8" x14ac:dyDescent="0.2">
      <c r="A29" s="15">
        <v>24</v>
      </c>
      <c r="B29" s="39" t="s">
        <v>56</v>
      </c>
      <c r="C29" s="112"/>
      <c r="D29" s="112"/>
      <c r="E29" s="112"/>
      <c r="F29" s="112"/>
      <c r="G29" s="96">
        <f t="shared" si="0"/>
        <v>0</v>
      </c>
      <c r="H29" s="116"/>
    </row>
    <row r="30" spans="1:8" x14ac:dyDescent="0.2">
      <c r="A30" s="15">
        <v>25</v>
      </c>
      <c r="B30" s="39" t="s">
        <v>54</v>
      </c>
      <c r="C30" s="112"/>
      <c r="D30" s="112"/>
      <c r="E30" s="112"/>
      <c r="F30" s="112"/>
      <c r="G30" s="96">
        <f t="shared" si="0"/>
        <v>0</v>
      </c>
      <c r="H30" s="116"/>
    </row>
    <row r="31" spans="1:8" x14ac:dyDescent="0.2">
      <c r="A31" s="15">
        <v>26</v>
      </c>
      <c r="B31" s="39" t="s">
        <v>878</v>
      </c>
      <c r="C31" s="112"/>
      <c r="D31" s="112"/>
      <c r="E31" s="112"/>
      <c r="F31" s="112"/>
      <c r="G31" s="96">
        <f t="shared" si="0"/>
        <v>0</v>
      </c>
      <c r="H31" s="116"/>
    </row>
    <row r="32" spans="1:8" x14ac:dyDescent="0.2">
      <c r="A32" s="15">
        <v>27</v>
      </c>
      <c r="B32" s="39" t="s">
        <v>57</v>
      </c>
      <c r="C32" s="112"/>
      <c r="D32" s="112"/>
      <c r="E32" s="112"/>
      <c r="F32" s="112"/>
      <c r="G32" s="96">
        <f t="shared" si="0"/>
        <v>0</v>
      </c>
      <c r="H32" s="116"/>
    </row>
    <row r="33" spans="1:8" x14ac:dyDescent="0.2">
      <c r="A33" s="15">
        <v>28</v>
      </c>
      <c r="B33" s="39" t="s">
        <v>879</v>
      </c>
      <c r="C33" s="112"/>
      <c r="D33" s="112"/>
      <c r="E33" s="112"/>
      <c r="F33" s="112"/>
      <c r="G33" s="96">
        <f t="shared" si="0"/>
        <v>0</v>
      </c>
      <c r="H33" s="116"/>
    </row>
    <row r="34" spans="1:8" x14ac:dyDescent="0.2">
      <c r="A34" s="15">
        <v>29</v>
      </c>
      <c r="B34" s="39" t="s">
        <v>308</v>
      </c>
      <c r="C34" s="112"/>
      <c r="D34" s="112"/>
      <c r="E34" s="112"/>
      <c r="F34" s="112"/>
      <c r="G34" s="96">
        <f t="shared" si="0"/>
        <v>0</v>
      </c>
      <c r="H34" s="116"/>
    </row>
    <row r="35" spans="1:8" x14ac:dyDescent="0.2">
      <c r="A35" s="15">
        <v>30</v>
      </c>
      <c r="B35" s="39" t="s">
        <v>856</v>
      </c>
      <c r="C35" s="112"/>
      <c r="D35" s="112"/>
      <c r="E35" s="112"/>
      <c r="F35" s="112"/>
      <c r="G35" s="96">
        <f t="shared" si="0"/>
        <v>0</v>
      </c>
      <c r="H35" s="116"/>
    </row>
    <row r="36" spans="1:8" x14ac:dyDescent="0.2">
      <c r="A36" s="15">
        <v>31</v>
      </c>
      <c r="B36" s="39" t="s">
        <v>58</v>
      </c>
      <c r="C36" s="112"/>
      <c r="D36" s="112"/>
      <c r="E36" s="112"/>
      <c r="F36" s="112"/>
      <c r="G36" s="96">
        <f t="shared" si="0"/>
        <v>0</v>
      </c>
      <c r="H36" s="116"/>
    </row>
    <row r="37" spans="1:8" x14ac:dyDescent="0.2">
      <c r="A37" s="15">
        <v>32</v>
      </c>
      <c r="B37" s="39" t="s">
        <v>859</v>
      </c>
      <c r="C37" s="112"/>
      <c r="D37" s="112"/>
      <c r="E37" s="112"/>
      <c r="F37" s="112"/>
      <c r="G37" s="96">
        <f t="shared" si="0"/>
        <v>0</v>
      </c>
      <c r="H37" s="116"/>
    </row>
    <row r="38" spans="1:8" x14ac:dyDescent="0.2">
      <c r="A38" s="15">
        <v>33</v>
      </c>
      <c r="B38" s="39" t="s">
        <v>857</v>
      </c>
      <c r="C38" s="112"/>
      <c r="D38" s="112"/>
      <c r="E38" s="112"/>
      <c r="F38" s="112"/>
      <c r="G38" s="96">
        <f t="shared" si="0"/>
        <v>0</v>
      </c>
      <c r="H38" s="116"/>
    </row>
    <row r="39" spans="1:8" x14ac:dyDescent="0.2">
      <c r="A39" s="15">
        <v>34</v>
      </c>
      <c r="B39" s="39" t="s">
        <v>858</v>
      </c>
      <c r="C39" s="112"/>
      <c r="D39" s="112"/>
      <c r="E39" s="112"/>
      <c r="F39" s="112"/>
      <c r="G39" s="96">
        <f t="shared" si="0"/>
        <v>0</v>
      </c>
      <c r="H39" s="116"/>
    </row>
    <row r="40" spans="1:8" x14ac:dyDescent="0.2">
      <c r="A40" s="17"/>
      <c r="B40" s="6" t="s">
        <v>294</v>
      </c>
      <c r="C40" s="87">
        <f t="shared" ref="C40:H40" si="1">SUM(C6:C39)</f>
        <v>0</v>
      </c>
      <c r="D40" s="87">
        <f t="shared" si="1"/>
        <v>0</v>
      </c>
      <c r="E40" s="87">
        <f t="shared" si="1"/>
        <v>0</v>
      </c>
      <c r="F40" s="87">
        <f t="shared" si="1"/>
        <v>0</v>
      </c>
      <c r="G40" s="87">
        <f t="shared" si="1"/>
        <v>0</v>
      </c>
      <c r="H40" s="142">
        <f t="shared" si="1"/>
        <v>0</v>
      </c>
    </row>
    <row r="41" spans="1:8" s="9" customFormat="1" ht="46.5" customHeight="1" x14ac:dyDescent="0.2">
      <c r="A41" s="966" t="s">
        <v>840</v>
      </c>
      <c r="B41" s="967"/>
      <c r="C41" s="967"/>
      <c r="D41" s="967"/>
      <c r="E41" s="967"/>
      <c r="F41" s="967"/>
      <c r="G41" s="967"/>
      <c r="H41" s="967"/>
    </row>
    <row r="42" spans="1:8" x14ac:dyDescent="0.2">
      <c r="H42" s="35"/>
    </row>
  </sheetData>
  <mergeCells count="10">
    <mergeCell ref="A1:H1"/>
    <mergeCell ref="A41:H41"/>
    <mergeCell ref="A2:H2"/>
    <mergeCell ref="A3:A5"/>
    <mergeCell ref="B3:B5"/>
    <mergeCell ref="E3:E4"/>
    <mergeCell ref="F3:F4"/>
    <mergeCell ref="G3:G4"/>
    <mergeCell ref="H3:H4"/>
    <mergeCell ref="D3:D4"/>
  </mergeCells>
  <printOptions horizontalCentered="1" gridLines="1"/>
  <pageMargins left="0.70866141732283472" right="0.23622047244094491" top="0.35433070866141736" bottom="0.47244094488188981" header="0.23622047244094491" footer="0.31496062992125984"/>
  <pageSetup paperSize="9" firstPageNumber="6" orientation="landscape" blackAndWhite="1" useFirstPageNumber="1"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46"/>
  <sheetViews>
    <sheetView view="pageBreakPreview" topLeftCell="A28" zoomScale="115" zoomScaleSheetLayoutView="115" workbookViewId="0">
      <selection activeCell="H30" sqref="H30"/>
    </sheetView>
  </sheetViews>
  <sheetFormatPr defaultRowHeight="11.25" x14ac:dyDescent="0.2"/>
  <cols>
    <col min="1" max="1" width="5.42578125" style="12" customWidth="1"/>
    <col min="2" max="2" width="54.5703125" style="5" customWidth="1"/>
    <col min="3" max="3" width="11.85546875" style="5" customWidth="1"/>
    <col min="4" max="4" width="10.5703125" style="5" customWidth="1"/>
    <col min="5" max="6" width="11.85546875" style="5" customWidth="1"/>
    <col min="7" max="7" width="11.7109375" style="5" customWidth="1"/>
    <col min="8" max="8" width="12" style="5" customWidth="1"/>
    <col min="9" max="16384" width="9.140625" style="5"/>
  </cols>
  <sheetData>
    <row r="1" spans="1:8" s="41" customFormat="1" ht="12.75" x14ac:dyDescent="0.2">
      <c r="A1" s="895" t="str">
        <f>COVER!A1</f>
        <v>Kendriya Vidyalaya  GANGTOK</v>
      </c>
      <c r="B1" s="896"/>
      <c r="C1" s="896"/>
      <c r="D1" s="896"/>
      <c r="E1" s="896"/>
      <c r="F1" s="896"/>
      <c r="G1" s="896"/>
      <c r="H1" s="897"/>
    </row>
    <row r="2" spans="1:8" ht="15" customHeight="1" x14ac:dyDescent="0.2">
      <c r="A2" s="973" t="s">
        <v>427</v>
      </c>
      <c r="B2" s="974"/>
      <c r="C2" s="974"/>
      <c r="D2" s="974"/>
      <c r="E2" s="974"/>
      <c r="F2" s="974"/>
      <c r="G2" s="974"/>
      <c r="H2" s="975"/>
    </row>
    <row r="3" spans="1:8" ht="27" customHeight="1" x14ac:dyDescent="0.2">
      <c r="A3" s="970" t="s">
        <v>152</v>
      </c>
      <c r="B3" s="970" t="s">
        <v>1</v>
      </c>
      <c r="C3" s="33" t="s">
        <v>643</v>
      </c>
      <c r="D3" s="968" t="s">
        <v>647</v>
      </c>
      <c r="E3" s="968" t="s">
        <v>147</v>
      </c>
      <c r="F3" s="968" t="s">
        <v>145</v>
      </c>
      <c r="G3" s="971" t="s">
        <v>150</v>
      </c>
      <c r="H3" s="971" t="s">
        <v>151</v>
      </c>
    </row>
    <row r="4" spans="1:8" x14ac:dyDescent="0.2">
      <c r="A4" s="970"/>
      <c r="B4" s="970"/>
      <c r="C4" s="30" t="s">
        <v>142</v>
      </c>
      <c r="D4" s="968"/>
      <c r="E4" s="968"/>
      <c r="F4" s="968"/>
      <c r="G4" s="971"/>
      <c r="H4" s="971"/>
    </row>
    <row r="5" spans="1:8" x14ac:dyDescent="0.2">
      <c r="A5" s="970"/>
      <c r="B5" s="970"/>
      <c r="C5" s="10">
        <v>1</v>
      </c>
      <c r="D5" s="10">
        <v>3</v>
      </c>
      <c r="E5" s="10">
        <v>4</v>
      </c>
      <c r="F5" s="10">
        <v>5</v>
      </c>
      <c r="G5" s="10">
        <v>6</v>
      </c>
      <c r="H5" s="10">
        <v>7</v>
      </c>
    </row>
    <row r="6" spans="1:8" ht="12.75" customHeight="1" x14ac:dyDescent="0.2">
      <c r="A6" s="15">
        <v>1</v>
      </c>
      <c r="B6" s="39" t="s">
        <v>59</v>
      </c>
      <c r="C6" s="87">
        <f>'P-SF-Pro'!H48</f>
        <v>0</v>
      </c>
      <c r="D6" s="87">
        <f>PAYMENTS!G43</f>
        <v>0</v>
      </c>
      <c r="E6" s="87">
        <f>PAYMENTS!H43</f>
        <v>0</v>
      </c>
      <c r="F6" s="87">
        <f>'P-Pkv-Pro'!H48</f>
        <v>0</v>
      </c>
      <c r="G6" s="88">
        <f>SUM(C6:F6)</f>
        <v>0</v>
      </c>
      <c r="H6" s="101">
        <v>13500</v>
      </c>
    </row>
    <row r="7" spans="1:8" ht="12.75" customHeight="1" x14ac:dyDescent="0.2">
      <c r="A7" s="15">
        <v>2</v>
      </c>
      <c r="B7" s="39" t="s">
        <v>60</v>
      </c>
      <c r="C7" s="87">
        <f>'P-SF-Pro'!H49</f>
        <v>0</v>
      </c>
      <c r="D7" s="87">
        <f>PAYMENTS!G44</f>
        <v>0</v>
      </c>
      <c r="E7" s="87">
        <f>PAYMENTS!H44</f>
        <v>0</v>
      </c>
      <c r="F7" s="87">
        <f>'P-Pkv-Pro'!H49</f>
        <v>0</v>
      </c>
      <c r="G7" s="88">
        <f t="shared" ref="G7:G25" si="0">SUM(C7:F7)</f>
        <v>0</v>
      </c>
      <c r="H7" s="101">
        <v>0</v>
      </c>
    </row>
    <row r="8" spans="1:8" ht="12.75" customHeight="1" x14ac:dyDescent="0.2">
      <c r="A8" s="15">
        <v>3</v>
      </c>
      <c r="B8" s="39" t="s">
        <v>452</v>
      </c>
      <c r="C8" s="87">
        <f>'P-SF-Pro'!H50</f>
        <v>0</v>
      </c>
      <c r="D8" s="87">
        <f>PAYMENTS!G45</f>
        <v>0</v>
      </c>
      <c r="E8" s="87">
        <f>PAYMENTS!H45</f>
        <v>0</v>
      </c>
      <c r="F8" s="87">
        <f>'P-Pkv-Pro'!H50</f>
        <v>0</v>
      </c>
      <c r="G8" s="88">
        <f t="shared" si="0"/>
        <v>0</v>
      </c>
      <c r="H8" s="101">
        <v>0</v>
      </c>
    </row>
    <row r="9" spans="1:8" ht="12.75" customHeight="1" x14ac:dyDescent="0.2">
      <c r="A9" s="15">
        <v>4</v>
      </c>
      <c r="B9" s="39" t="s">
        <v>621</v>
      </c>
      <c r="C9" s="87">
        <f>'P-SF-Pro'!H51</f>
        <v>0</v>
      </c>
      <c r="D9" s="87">
        <f>PAYMENTS!G46</f>
        <v>0</v>
      </c>
      <c r="E9" s="87">
        <f>PAYMENTS!H46</f>
        <v>0</v>
      </c>
      <c r="F9" s="87">
        <f>'P-Pkv-Pro'!H51</f>
        <v>0</v>
      </c>
      <c r="G9" s="88">
        <f t="shared" si="0"/>
        <v>0</v>
      </c>
      <c r="H9" s="101">
        <v>0</v>
      </c>
    </row>
    <row r="10" spans="1:8" ht="12.75" customHeight="1" x14ac:dyDescent="0.2">
      <c r="A10" s="15">
        <v>5</v>
      </c>
      <c r="B10" s="39" t="s">
        <v>61</v>
      </c>
      <c r="C10" s="87">
        <f>'P-SF-Pro'!H52</f>
        <v>0</v>
      </c>
      <c r="D10" s="87">
        <f>PAYMENTS!G47</f>
        <v>0</v>
      </c>
      <c r="E10" s="87">
        <f>PAYMENTS!H47</f>
        <v>0</v>
      </c>
      <c r="F10" s="87">
        <f>'P-Pkv-Pro'!H52</f>
        <v>0</v>
      </c>
      <c r="G10" s="88">
        <f t="shared" si="0"/>
        <v>0</v>
      </c>
      <c r="H10" s="101">
        <v>7200</v>
      </c>
    </row>
    <row r="11" spans="1:8" ht="12.75" customHeight="1" x14ac:dyDescent="0.2">
      <c r="A11" s="15">
        <v>6</v>
      </c>
      <c r="B11" s="39" t="s">
        <v>62</v>
      </c>
      <c r="C11" s="87">
        <f>'P-SF-Pro'!H53</f>
        <v>0</v>
      </c>
      <c r="D11" s="87">
        <f>PAYMENTS!G48</f>
        <v>0</v>
      </c>
      <c r="E11" s="87">
        <f>PAYMENTS!H48</f>
        <v>0</v>
      </c>
      <c r="F11" s="87">
        <f>'P-Pkv-Pro'!H53</f>
        <v>0</v>
      </c>
      <c r="G11" s="88">
        <f t="shared" si="0"/>
        <v>0</v>
      </c>
      <c r="H11" s="101"/>
    </row>
    <row r="12" spans="1:8" ht="12.75" customHeight="1" x14ac:dyDescent="0.2">
      <c r="A12" s="15">
        <v>7</v>
      </c>
      <c r="B12" s="39" t="s">
        <v>309</v>
      </c>
      <c r="C12" s="87">
        <f>'P-SF-Pro'!H54</f>
        <v>0</v>
      </c>
      <c r="D12" s="87">
        <f>PAYMENTS!G49</f>
        <v>0</v>
      </c>
      <c r="E12" s="87">
        <f>PAYMENTS!H49</f>
        <v>0</v>
      </c>
      <c r="F12" s="87">
        <f>'P-Pkv-Pro'!H54</f>
        <v>0</v>
      </c>
      <c r="G12" s="88">
        <f t="shared" si="0"/>
        <v>0</v>
      </c>
      <c r="H12" s="101"/>
    </row>
    <row r="13" spans="1:8" ht="12.75" customHeight="1" x14ac:dyDescent="0.2">
      <c r="A13" s="15">
        <v>8</v>
      </c>
      <c r="B13" s="39" t="s">
        <v>63</v>
      </c>
      <c r="C13" s="87">
        <f>'P-SF-Pro'!H55</f>
        <v>0</v>
      </c>
      <c r="D13" s="87">
        <f>PAYMENTS!G50</f>
        <v>0</v>
      </c>
      <c r="E13" s="87">
        <f>PAYMENTS!H50</f>
        <v>0</v>
      </c>
      <c r="F13" s="87">
        <f>'P-Pkv-Pro'!H55</f>
        <v>0</v>
      </c>
      <c r="G13" s="88">
        <f t="shared" si="0"/>
        <v>0</v>
      </c>
      <c r="H13" s="101"/>
    </row>
    <row r="14" spans="1:8" ht="12.75" customHeight="1" x14ac:dyDescent="0.2">
      <c r="A14" s="15">
        <v>9</v>
      </c>
      <c r="B14" s="39" t="s">
        <v>622</v>
      </c>
      <c r="C14" s="87">
        <f>'P-SF-Pro'!H56</f>
        <v>0</v>
      </c>
      <c r="D14" s="87">
        <f>PAYMENTS!G51</f>
        <v>0</v>
      </c>
      <c r="E14" s="87">
        <f>PAYMENTS!H51</f>
        <v>0</v>
      </c>
      <c r="F14" s="87">
        <f>'P-Pkv-Pro'!H56</f>
        <v>0</v>
      </c>
      <c r="G14" s="88">
        <f t="shared" si="0"/>
        <v>0</v>
      </c>
      <c r="H14" s="101"/>
    </row>
    <row r="15" spans="1:8" ht="12.75" customHeight="1" x14ac:dyDescent="0.2">
      <c r="A15" s="15">
        <v>10</v>
      </c>
      <c r="B15" s="39" t="s">
        <v>623</v>
      </c>
      <c r="C15" s="87">
        <f>'P-SF-Pro'!H57</f>
        <v>0</v>
      </c>
      <c r="D15" s="87">
        <f>PAYMENTS!G52</f>
        <v>0</v>
      </c>
      <c r="E15" s="87">
        <f>PAYMENTS!H52</f>
        <v>0</v>
      </c>
      <c r="F15" s="87">
        <f>'P-Pkv-Pro'!H57</f>
        <v>0</v>
      </c>
      <c r="G15" s="88">
        <f t="shared" si="0"/>
        <v>0</v>
      </c>
      <c r="H15" s="101"/>
    </row>
    <row r="16" spans="1:8" ht="12.75" customHeight="1" x14ac:dyDescent="0.2">
      <c r="A16" s="15">
        <v>11</v>
      </c>
      <c r="B16" s="39" t="s">
        <v>624</v>
      </c>
      <c r="C16" s="87">
        <f>'P-SF-Pro'!H58</f>
        <v>0</v>
      </c>
      <c r="D16" s="87">
        <f>PAYMENTS!G53</f>
        <v>0</v>
      </c>
      <c r="E16" s="87">
        <f>PAYMENTS!H53</f>
        <v>0</v>
      </c>
      <c r="F16" s="87">
        <f>'P-Pkv-Pro'!H58</f>
        <v>0</v>
      </c>
      <c r="G16" s="88">
        <f t="shared" si="0"/>
        <v>0</v>
      </c>
      <c r="H16" s="101"/>
    </row>
    <row r="17" spans="1:8" ht="12.75" customHeight="1" x14ac:dyDescent="0.2">
      <c r="A17" s="15">
        <v>12</v>
      </c>
      <c r="B17" s="19" t="s">
        <v>64</v>
      </c>
      <c r="C17" s="87">
        <f>'P-SF-Pro'!H59</f>
        <v>0</v>
      </c>
      <c r="D17" s="87">
        <f>PAYMENTS!G54</f>
        <v>0</v>
      </c>
      <c r="E17" s="87">
        <f>PAYMENTS!H54</f>
        <v>0</v>
      </c>
      <c r="F17" s="87">
        <f>'P-Pkv-Pro'!H59</f>
        <v>0</v>
      </c>
      <c r="G17" s="88">
        <f t="shared" si="0"/>
        <v>0</v>
      </c>
      <c r="H17" s="101"/>
    </row>
    <row r="18" spans="1:8" ht="12.75" customHeight="1" x14ac:dyDescent="0.2">
      <c r="A18" s="15">
        <v>13</v>
      </c>
      <c r="B18" s="39" t="s">
        <v>139</v>
      </c>
      <c r="C18" s="87">
        <f>'P-SF-Pro'!H60</f>
        <v>0</v>
      </c>
      <c r="D18" s="87">
        <f>PAYMENTS!G55</f>
        <v>0</v>
      </c>
      <c r="E18" s="87">
        <f>PAYMENTS!H55</f>
        <v>0</v>
      </c>
      <c r="F18" s="87">
        <f>'P-Pkv-Pro'!H60</f>
        <v>0</v>
      </c>
      <c r="G18" s="88">
        <f t="shared" si="0"/>
        <v>0</v>
      </c>
      <c r="H18" s="101"/>
    </row>
    <row r="19" spans="1:8" ht="12.75" customHeight="1" x14ac:dyDescent="0.2">
      <c r="A19" s="15">
        <v>14</v>
      </c>
      <c r="B19" s="39" t="s">
        <v>140</v>
      </c>
      <c r="C19" s="87">
        <f>'P-SF-Pro'!H61</f>
        <v>0</v>
      </c>
      <c r="D19" s="87">
        <f>PAYMENTS!G56</f>
        <v>0</v>
      </c>
      <c r="E19" s="87">
        <f>PAYMENTS!H56</f>
        <v>0</v>
      </c>
      <c r="F19" s="87">
        <f>'P-Pkv-Pro'!H61</f>
        <v>0</v>
      </c>
      <c r="G19" s="88">
        <f t="shared" si="0"/>
        <v>0</v>
      </c>
      <c r="H19" s="101"/>
    </row>
    <row r="20" spans="1:8" ht="12.75" customHeight="1" x14ac:dyDescent="0.2">
      <c r="A20" s="15">
        <v>15</v>
      </c>
      <c r="B20" s="39" t="s">
        <v>141</v>
      </c>
      <c r="C20" s="87">
        <f>'P-SF-Pro'!H62</f>
        <v>0</v>
      </c>
      <c r="D20" s="87">
        <f>PAYMENTS!G57</f>
        <v>0</v>
      </c>
      <c r="E20" s="87">
        <f>PAYMENTS!H57</f>
        <v>0</v>
      </c>
      <c r="F20" s="87">
        <f>'P-Pkv-Pro'!H62</f>
        <v>0</v>
      </c>
      <c r="G20" s="88">
        <f t="shared" si="0"/>
        <v>0</v>
      </c>
      <c r="H20" s="101"/>
    </row>
    <row r="21" spans="1:8" ht="12.75" customHeight="1" x14ac:dyDescent="0.2">
      <c r="A21" s="15">
        <v>16</v>
      </c>
      <c r="B21" s="39" t="s">
        <v>296</v>
      </c>
      <c r="C21" s="87">
        <f>'P-SF-Pro'!H63</f>
        <v>0</v>
      </c>
      <c r="D21" s="87">
        <f>PAYMENTS!G58</f>
        <v>0</v>
      </c>
      <c r="E21" s="87">
        <f>PAYMENTS!H58</f>
        <v>0</v>
      </c>
      <c r="F21" s="87">
        <f>'P-Pkv-Pro'!H63</f>
        <v>0</v>
      </c>
      <c r="G21" s="88">
        <f t="shared" si="0"/>
        <v>0</v>
      </c>
      <c r="H21" s="101"/>
    </row>
    <row r="22" spans="1:8" ht="12.75" customHeight="1" x14ac:dyDescent="0.2">
      <c r="A22" s="15">
        <v>17</v>
      </c>
      <c r="B22" s="39" t="s">
        <v>297</v>
      </c>
      <c r="C22" s="87">
        <f>'P-SF-Pro'!H64</f>
        <v>0</v>
      </c>
      <c r="D22" s="87">
        <f>PAYMENTS!G59</f>
        <v>0</v>
      </c>
      <c r="E22" s="87">
        <f>PAYMENTS!H59</f>
        <v>0</v>
      </c>
      <c r="F22" s="87">
        <f>'P-Pkv-Pro'!H64</f>
        <v>0</v>
      </c>
      <c r="G22" s="88">
        <f t="shared" si="0"/>
        <v>0</v>
      </c>
      <c r="H22" s="101"/>
    </row>
    <row r="23" spans="1:8" ht="12.75" customHeight="1" x14ac:dyDescent="0.2">
      <c r="A23" s="15">
        <v>18</v>
      </c>
      <c r="B23" s="39" t="s">
        <v>65</v>
      </c>
      <c r="C23" s="87">
        <f>'P-SF-Pro'!H65</f>
        <v>0</v>
      </c>
      <c r="D23" s="87">
        <f>PAYMENTS!G60</f>
        <v>0</v>
      </c>
      <c r="E23" s="87">
        <f>PAYMENTS!H60</f>
        <v>0</v>
      </c>
      <c r="F23" s="87">
        <f>'P-Pkv-Pro'!H65</f>
        <v>0</v>
      </c>
      <c r="G23" s="88">
        <f t="shared" si="0"/>
        <v>0</v>
      </c>
      <c r="H23" s="101"/>
    </row>
    <row r="24" spans="1:8" ht="12.75" customHeight="1" x14ac:dyDescent="0.2">
      <c r="A24" s="15">
        <v>19</v>
      </c>
      <c r="B24" s="39" t="s">
        <v>66</v>
      </c>
      <c r="C24" s="87">
        <f>'P-SF-Pro'!H66</f>
        <v>0</v>
      </c>
      <c r="D24" s="87">
        <f>PAYMENTS!G61</f>
        <v>0</v>
      </c>
      <c r="E24" s="87">
        <f>PAYMENTS!H61</f>
        <v>0</v>
      </c>
      <c r="F24" s="87">
        <f>'P-Pkv-Pro'!H66</f>
        <v>0</v>
      </c>
      <c r="G24" s="88">
        <f t="shared" si="0"/>
        <v>0</v>
      </c>
      <c r="H24" s="101"/>
    </row>
    <row r="25" spans="1:8" ht="12.75" customHeight="1" x14ac:dyDescent="0.2">
      <c r="A25" s="15">
        <v>20</v>
      </c>
      <c r="B25" s="56" t="s">
        <v>67</v>
      </c>
      <c r="C25" s="87">
        <f>'P-SF-Pro'!H67</f>
        <v>0</v>
      </c>
      <c r="D25" s="87">
        <f>PAYMENTS!G62</f>
        <v>0</v>
      </c>
      <c r="E25" s="87">
        <f>PAYMENTS!H62</f>
        <v>0</v>
      </c>
      <c r="F25" s="87">
        <f>'P-Pkv-Pro'!H67</f>
        <v>0</v>
      </c>
      <c r="G25" s="88">
        <f t="shared" si="0"/>
        <v>0</v>
      </c>
      <c r="H25" s="101"/>
    </row>
    <row r="26" spans="1:8" ht="17.25" customHeight="1" x14ac:dyDescent="0.2">
      <c r="A26" s="17"/>
      <c r="B26" s="57" t="s">
        <v>137</v>
      </c>
      <c r="C26" s="87">
        <f t="shared" ref="C26:H26" si="1">SUM(C6:C25)</f>
        <v>0</v>
      </c>
      <c r="D26" s="87">
        <f t="shared" si="1"/>
        <v>0</v>
      </c>
      <c r="E26" s="87">
        <f t="shared" si="1"/>
        <v>0</v>
      </c>
      <c r="F26" s="87">
        <f t="shared" si="1"/>
        <v>0</v>
      </c>
      <c r="G26" s="87">
        <f t="shared" si="1"/>
        <v>0</v>
      </c>
      <c r="H26" s="142">
        <f t="shared" si="1"/>
        <v>20700</v>
      </c>
    </row>
    <row r="27" spans="1:8" ht="16.5" customHeight="1" x14ac:dyDescent="0.2">
      <c r="A27" s="973" t="s">
        <v>428</v>
      </c>
      <c r="B27" s="974"/>
      <c r="C27" s="974"/>
      <c r="D27" s="974"/>
      <c r="E27" s="974"/>
      <c r="F27" s="974"/>
      <c r="G27" s="974"/>
      <c r="H27" s="975"/>
    </row>
    <row r="28" spans="1:8" ht="13.5" customHeight="1" x14ac:dyDescent="0.2">
      <c r="A28" s="15">
        <v>1</v>
      </c>
      <c r="B28" s="56" t="s">
        <v>268</v>
      </c>
      <c r="C28" s="87">
        <f>'P-SF-Pro'!H84</f>
        <v>0</v>
      </c>
      <c r="D28" s="87">
        <f>PAYMENTS!G79</f>
        <v>0</v>
      </c>
      <c r="E28" s="87">
        <f>PAYMENTS!H79</f>
        <v>0</v>
      </c>
      <c r="F28" s="87">
        <f>'P-Pkv-Pro'!H84</f>
        <v>0</v>
      </c>
      <c r="G28" s="87">
        <f>SUM(C28:F28)</f>
        <v>0</v>
      </c>
      <c r="H28" s="101"/>
    </row>
    <row r="29" spans="1:8" ht="13.5" customHeight="1" x14ac:dyDescent="0.2">
      <c r="A29" s="15">
        <v>2</v>
      </c>
      <c r="B29" s="56" t="s">
        <v>73</v>
      </c>
      <c r="C29" s="87">
        <f>'P-SF-Pro'!H85</f>
        <v>0</v>
      </c>
      <c r="D29" s="87">
        <f>PAYMENTS!G80</f>
        <v>0</v>
      </c>
      <c r="E29" s="87">
        <f>PAYMENTS!H80</f>
        <v>0</v>
      </c>
      <c r="F29" s="87">
        <f>'P-Pkv-Pro'!H85</f>
        <v>0</v>
      </c>
      <c r="G29" s="87">
        <f t="shared" ref="G29:G44" si="2">SUM(C29:F29)</f>
        <v>0</v>
      </c>
      <c r="H29" s="101"/>
    </row>
    <row r="30" spans="1:8" ht="13.5" customHeight="1" x14ac:dyDescent="0.2">
      <c r="A30" s="15">
        <v>3</v>
      </c>
      <c r="B30" s="39" t="s">
        <v>74</v>
      </c>
      <c r="C30" s="87">
        <f>'P-SF-Pro'!H86</f>
        <v>484</v>
      </c>
      <c r="D30" s="87">
        <f>PAYMENTS!G81</f>
        <v>0</v>
      </c>
      <c r="E30" s="87">
        <f>PAYMENTS!H81</f>
        <v>0</v>
      </c>
      <c r="F30" s="87">
        <f>'P-Pkv-Pro'!H86</f>
        <v>0</v>
      </c>
      <c r="G30" s="87">
        <f t="shared" si="2"/>
        <v>484</v>
      </c>
      <c r="H30" s="101">
        <v>1938</v>
      </c>
    </row>
    <row r="31" spans="1:8" ht="13.5" customHeight="1" x14ac:dyDescent="0.2">
      <c r="A31" s="15">
        <v>4</v>
      </c>
      <c r="B31" s="56" t="s">
        <v>75</v>
      </c>
      <c r="C31" s="87">
        <f>'P-SF-Pro'!H87</f>
        <v>0</v>
      </c>
      <c r="D31" s="87">
        <f>PAYMENTS!G82</f>
        <v>0</v>
      </c>
      <c r="E31" s="87">
        <f>PAYMENTS!H82</f>
        <v>0</v>
      </c>
      <c r="F31" s="87">
        <f>'P-Pkv-Pro'!H87</f>
        <v>0</v>
      </c>
      <c r="G31" s="87">
        <f t="shared" si="2"/>
        <v>0</v>
      </c>
      <c r="H31" s="101"/>
    </row>
    <row r="32" spans="1:8" ht="13.5" customHeight="1" x14ac:dyDescent="0.2">
      <c r="A32" s="15">
        <v>5</v>
      </c>
      <c r="B32" s="56" t="s">
        <v>76</v>
      </c>
      <c r="C32" s="87">
        <f>'P-SF-Pro'!H88</f>
        <v>0</v>
      </c>
      <c r="D32" s="87">
        <f>PAYMENTS!G83</f>
        <v>0</v>
      </c>
      <c r="E32" s="87">
        <f>PAYMENTS!H83</f>
        <v>0</v>
      </c>
      <c r="F32" s="87">
        <f>'P-Pkv-Pro'!H88</f>
        <v>0</v>
      </c>
      <c r="G32" s="87">
        <f t="shared" si="2"/>
        <v>0</v>
      </c>
      <c r="H32" s="101"/>
    </row>
    <row r="33" spans="1:8" ht="13.5" customHeight="1" x14ac:dyDescent="0.2">
      <c r="A33" s="15">
        <v>6</v>
      </c>
      <c r="B33" s="56" t="s">
        <v>77</v>
      </c>
      <c r="C33" s="87">
        <f>'P-SF-Pro'!H89</f>
        <v>0</v>
      </c>
      <c r="D33" s="87">
        <f>PAYMENTS!G84</f>
        <v>0</v>
      </c>
      <c r="E33" s="87">
        <f>PAYMENTS!H84</f>
        <v>0</v>
      </c>
      <c r="F33" s="87">
        <f>'P-Pkv-Pro'!H89</f>
        <v>0</v>
      </c>
      <c r="G33" s="87">
        <f t="shared" si="2"/>
        <v>0</v>
      </c>
      <c r="H33" s="101"/>
    </row>
    <row r="34" spans="1:8" ht="13.5" customHeight="1" x14ac:dyDescent="0.2">
      <c r="A34" s="15">
        <v>7</v>
      </c>
      <c r="B34" s="39" t="s">
        <v>78</v>
      </c>
      <c r="C34" s="87">
        <f>'P-SF-Pro'!H90</f>
        <v>0</v>
      </c>
      <c r="D34" s="87">
        <f>PAYMENTS!G85</f>
        <v>0</v>
      </c>
      <c r="E34" s="87">
        <f>PAYMENTS!H85</f>
        <v>0</v>
      </c>
      <c r="F34" s="87">
        <f>'P-Pkv-Pro'!H90</f>
        <v>0</v>
      </c>
      <c r="G34" s="87">
        <f t="shared" si="2"/>
        <v>0</v>
      </c>
      <c r="H34" s="101"/>
    </row>
    <row r="35" spans="1:8" ht="13.5" customHeight="1" x14ac:dyDescent="0.2">
      <c r="A35" s="15">
        <v>8</v>
      </c>
      <c r="B35" s="39" t="s">
        <v>79</v>
      </c>
      <c r="C35" s="87">
        <f>'P-SF-Pro'!H91</f>
        <v>0</v>
      </c>
      <c r="D35" s="87">
        <f>PAYMENTS!G86</f>
        <v>0</v>
      </c>
      <c r="E35" s="87">
        <f>PAYMENTS!H86</f>
        <v>0</v>
      </c>
      <c r="F35" s="87">
        <f>'P-Pkv-Pro'!H91</f>
        <v>0</v>
      </c>
      <c r="G35" s="87">
        <f t="shared" si="2"/>
        <v>0</v>
      </c>
      <c r="H35" s="101"/>
    </row>
    <row r="36" spans="1:8" ht="13.5" customHeight="1" x14ac:dyDescent="0.2">
      <c r="A36" s="15">
        <v>9</v>
      </c>
      <c r="B36" s="39" t="s">
        <v>80</v>
      </c>
      <c r="C36" s="87">
        <f>'P-SF-Pro'!H92</f>
        <v>0</v>
      </c>
      <c r="D36" s="87">
        <f>PAYMENTS!G87</f>
        <v>0</v>
      </c>
      <c r="E36" s="87">
        <f>PAYMENTS!H87</f>
        <v>0</v>
      </c>
      <c r="F36" s="87">
        <f>'P-Pkv-Pro'!H92</f>
        <v>0</v>
      </c>
      <c r="G36" s="87">
        <f t="shared" si="2"/>
        <v>0</v>
      </c>
      <c r="H36" s="101"/>
    </row>
    <row r="37" spans="1:8" ht="13.5" customHeight="1" x14ac:dyDescent="0.2">
      <c r="A37" s="15">
        <v>10</v>
      </c>
      <c r="B37" s="39" t="s">
        <v>81</v>
      </c>
      <c r="C37" s="87">
        <f>'P-SF-Pro'!H93</f>
        <v>0</v>
      </c>
      <c r="D37" s="87">
        <f>PAYMENTS!G88</f>
        <v>0</v>
      </c>
      <c r="E37" s="87">
        <f>PAYMENTS!H88</f>
        <v>0</v>
      </c>
      <c r="F37" s="87">
        <f>'P-Pkv-Pro'!H93</f>
        <v>0</v>
      </c>
      <c r="G37" s="87">
        <f t="shared" si="2"/>
        <v>0</v>
      </c>
      <c r="H37" s="101"/>
    </row>
    <row r="38" spans="1:8" ht="13.5" customHeight="1" x14ac:dyDescent="0.2">
      <c r="A38" s="15">
        <v>11</v>
      </c>
      <c r="B38" s="39" t="s">
        <v>82</v>
      </c>
      <c r="C38" s="87">
        <f>'P-SF-Pro'!H94</f>
        <v>0</v>
      </c>
      <c r="D38" s="87">
        <f>PAYMENTS!G89</f>
        <v>0</v>
      </c>
      <c r="E38" s="87">
        <f>PAYMENTS!H89</f>
        <v>0</v>
      </c>
      <c r="F38" s="87">
        <f>'P-Pkv-Pro'!H94</f>
        <v>0</v>
      </c>
      <c r="G38" s="87">
        <f t="shared" si="2"/>
        <v>0</v>
      </c>
      <c r="H38" s="101"/>
    </row>
    <row r="39" spans="1:8" ht="13.5" customHeight="1" x14ac:dyDescent="0.2">
      <c r="A39" s="15">
        <v>12</v>
      </c>
      <c r="B39" s="39" t="s">
        <v>83</v>
      </c>
      <c r="C39" s="87">
        <f>'P-SF-Pro'!H95</f>
        <v>0</v>
      </c>
      <c r="D39" s="87">
        <f>PAYMENTS!G90</f>
        <v>0</v>
      </c>
      <c r="E39" s="87">
        <f>PAYMENTS!H90</f>
        <v>0</v>
      </c>
      <c r="F39" s="87">
        <f>'P-Pkv-Pro'!H95</f>
        <v>0</v>
      </c>
      <c r="G39" s="87">
        <f t="shared" si="2"/>
        <v>0</v>
      </c>
      <c r="H39" s="101"/>
    </row>
    <row r="40" spans="1:8" ht="13.5" customHeight="1" x14ac:dyDescent="0.2">
      <c r="A40" s="15">
        <v>13</v>
      </c>
      <c r="B40" s="39" t="s">
        <v>630</v>
      </c>
      <c r="C40" s="87">
        <f>'P-SF-Pro'!H96</f>
        <v>0</v>
      </c>
      <c r="D40" s="87">
        <f>PAYMENTS!G91</f>
        <v>0</v>
      </c>
      <c r="E40" s="87">
        <f>PAYMENTS!H91</f>
        <v>0</v>
      </c>
      <c r="F40" s="87">
        <f>'P-Pkv-Pro'!H96</f>
        <v>0</v>
      </c>
      <c r="G40" s="87">
        <f t="shared" si="2"/>
        <v>0</v>
      </c>
      <c r="H40" s="101"/>
    </row>
    <row r="41" spans="1:8" ht="13.5" customHeight="1" x14ac:dyDescent="0.2">
      <c r="A41" s="15">
        <v>14</v>
      </c>
      <c r="B41" s="46" t="s">
        <v>682</v>
      </c>
      <c r="C41" s="87">
        <f>'P-SF-Pro'!H98</f>
        <v>0</v>
      </c>
      <c r="D41" s="87">
        <f>PAYMENTS!G93</f>
        <v>0</v>
      </c>
      <c r="E41" s="87">
        <f>PAYMENTS!H93</f>
        <v>0</v>
      </c>
      <c r="F41" s="87"/>
      <c r="G41" s="87">
        <f t="shared" si="2"/>
        <v>0</v>
      </c>
      <c r="H41" s="101"/>
    </row>
    <row r="42" spans="1:8" ht="13.5" customHeight="1" x14ac:dyDescent="0.2">
      <c r="A42" s="15">
        <v>15</v>
      </c>
      <c r="B42" s="46" t="s">
        <v>645</v>
      </c>
      <c r="C42" s="699"/>
      <c r="D42" s="699"/>
      <c r="E42" s="699"/>
      <c r="F42" s="699"/>
      <c r="G42" s="87">
        <f t="shared" si="2"/>
        <v>0</v>
      </c>
      <c r="H42" s="101"/>
    </row>
    <row r="43" spans="1:8" ht="13.5" customHeight="1" x14ac:dyDescent="0.2">
      <c r="A43" s="15">
        <v>16</v>
      </c>
      <c r="B43" s="39" t="s">
        <v>138</v>
      </c>
      <c r="C43" s="408">
        <f>'S-4'!M25</f>
        <v>0</v>
      </c>
      <c r="D43" s="88"/>
      <c r="E43" s="88"/>
      <c r="F43" s="44"/>
      <c r="G43" s="87">
        <f t="shared" si="2"/>
        <v>0</v>
      </c>
      <c r="H43" s="101"/>
    </row>
    <row r="44" spans="1:8" ht="13.5" customHeight="1" x14ac:dyDescent="0.2">
      <c r="A44" s="15">
        <v>17</v>
      </c>
      <c r="B44" s="39" t="s">
        <v>432</v>
      </c>
      <c r="C44" s="84"/>
      <c r="D44" s="100"/>
      <c r="E44" s="100"/>
      <c r="F44" s="100"/>
      <c r="G44" s="87">
        <f t="shared" si="2"/>
        <v>0</v>
      </c>
      <c r="H44" s="101"/>
    </row>
    <row r="45" spans="1:8" s="9" customFormat="1" ht="28.5" customHeight="1" x14ac:dyDescent="0.2">
      <c r="A45" s="23"/>
      <c r="B45" s="57" t="s">
        <v>137</v>
      </c>
      <c r="C45" s="87">
        <f t="shared" ref="C45:H45" si="3">SUM(C28:C44)</f>
        <v>484</v>
      </c>
      <c r="D45" s="87">
        <f t="shared" si="3"/>
        <v>0</v>
      </c>
      <c r="E45" s="87">
        <f t="shared" si="3"/>
        <v>0</v>
      </c>
      <c r="F45" s="87">
        <f t="shared" si="3"/>
        <v>0</v>
      </c>
      <c r="G45" s="87">
        <f t="shared" si="3"/>
        <v>484</v>
      </c>
      <c r="H45" s="142">
        <f t="shared" si="3"/>
        <v>1938</v>
      </c>
    </row>
    <row r="46" spans="1:8" ht="24" customHeight="1" x14ac:dyDescent="0.2">
      <c r="A46" s="966" t="s">
        <v>840</v>
      </c>
      <c r="B46" s="967"/>
      <c r="C46" s="967"/>
      <c r="D46" s="967"/>
      <c r="E46" s="967"/>
      <c r="F46" s="967"/>
      <c r="G46" s="967"/>
      <c r="H46" s="967"/>
    </row>
  </sheetData>
  <sheetProtection formatColumns="0" formatRows="0"/>
  <mergeCells count="11">
    <mergeCell ref="F3:F4"/>
    <mergeCell ref="G3:G4"/>
    <mergeCell ref="A46:H46"/>
    <mergeCell ref="H3:H4"/>
    <mergeCell ref="A1:H1"/>
    <mergeCell ref="A2:H2"/>
    <mergeCell ref="A27:H27"/>
    <mergeCell ref="E3:E4"/>
    <mergeCell ref="D3:D4"/>
    <mergeCell ref="A3:A5"/>
    <mergeCell ref="B3:B5"/>
  </mergeCells>
  <printOptions horizontalCentered="1"/>
  <pageMargins left="0.70866141732283472" right="0.23622047244094491" top="0.27559055118110237" bottom="0.17" header="0.15748031496062992" footer="0.17"/>
  <pageSetup paperSize="9" scale="89" firstPageNumber="6" orientation="landscape" blackAndWhite="1" useFirstPageNumber="1"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1"/>
  <sheetViews>
    <sheetView view="pageBreakPreview" zoomScale="85" zoomScaleSheetLayoutView="85" workbookViewId="0">
      <selection activeCell="A14" sqref="A14:H14"/>
    </sheetView>
  </sheetViews>
  <sheetFormatPr defaultRowHeight="11.25" x14ac:dyDescent="0.2"/>
  <cols>
    <col min="1" max="1" width="6.5703125" style="5" customWidth="1"/>
    <col min="2" max="2" width="36.7109375" style="5" customWidth="1"/>
    <col min="3" max="7" width="13" style="5" customWidth="1"/>
    <col min="8" max="8" width="12.85546875" style="5" customWidth="1"/>
    <col min="9" max="9" width="15.140625" style="5" customWidth="1"/>
    <col min="10" max="10" width="17.5703125" style="5" customWidth="1"/>
    <col min="11" max="11" width="21.140625" style="5" customWidth="1"/>
    <col min="12" max="16384" width="9.140625" style="5"/>
  </cols>
  <sheetData>
    <row r="1" spans="1:11" s="34" customFormat="1" ht="18.75" customHeight="1" x14ac:dyDescent="0.3">
      <c r="A1" s="978" t="str">
        <f>COVER!A1</f>
        <v>Kendriya Vidyalaya  GANGTOK</v>
      </c>
      <c r="B1" s="979"/>
      <c r="C1" s="979"/>
      <c r="D1" s="979"/>
      <c r="E1" s="979"/>
      <c r="F1" s="979"/>
      <c r="G1" s="979"/>
      <c r="H1" s="980"/>
    </row>
    <row r="2" spans="1:11" s="34" customFormat="1" ht="18.75" customHeight="1" x14ac:dyDescent="0.3">
      <c r="A2" s="963" t="s">
        <v>429</v>
      </c>
      <c r="B2" s="964"/>
      <c r="C2" s="964"/>
      <c r="D2" s="964"/>
      <c r="E2" s="964"/>
      <c r="F2" s="964"/>
      <c r="G2" s="964"/>
      <c r="H2" s="922"/>
    </row>
    <row r="3" spans="1:11" ht="27" customHeight="1" x14ac:dyDescent="0.2">
      <c r="A3" s="970" t="s">
        <v>152</v>
      </c>
      <c r="B3" s="970" t="s">
        <v>1</v>
      </c>
      <c r="C3" s="33" t="s">
        <v>643</v>
      </c>
      <c r="D3" s="968" t="s">
        <v>647</v>
      </c>
      <c r="E3" s="968" t="s">
        <v>147</v>
      </c>
      <c r="F3" s="968" t="s">
        <v>145</v>
      </c>
      <c r="G3" s="971" t="s">
        <v>150</v>
      </c>
      <c r="H3" s="971" t="s">
        <v>151</v>
      </c>
      <c r="J3" s="161" t="s">
        <v>553</v>
      </c>
      <c r="K3" s="161" t="s">
        <v>573</v>
      </c>
    </row>
    <row r="4" spans="1:11" ht="12.75" x14ac:dyDescent="0.2">
      <c r="A4" s="970"/>
      <c r="B4" s="970"/>
      <c r="C4" s="30" t="s">
        <v>142</v>
      </c>
      <c r="D4" s="968"/>
      <c r="E4" s="968"/>
      <c r="F4" s="968"/>
      <c r="G4" s="971"/>
      <c r="H4" s="971"/>
      <c r="J4" s="161" t="s">
        <v>552</v>
      </c>
      <c r="K4" s="161" t="s">
        <v>574</v>
      </c>
    </row>
    <row r="5" spans="1:11" ht="12.75" x14ac:dyDescent="0.2">
      <c r="A5" s="970"/>
      <c r="B5" s="970"/>
      <c r="C5" s="10">
        <v>1</v>
      </c>
      <c r="D5" s="10">
        <v>3</v>
      </c>
      <c r="E5" s="10">
        <v>4</v>
      </c>
      <c r="F5" s="10">
        <v>5</v>
      </c>
      <c r="G5" s="10">
        <v>6</v>
      </c>
      <c r="H5" s="10">
        <v>7</v>
      </c>
      <c r="J5" s="161" t="s">
        <v>554</v>
      </c>
      <c r="K5" s="161" t="s">
        <v>575</v>
      </c>
    </row>
    <row r="6" spans="1:11" ht="15" customHeight="1" x14ac:dyDescent="0.2">
      <c r="A6" s="15">
        <v>1</v>
      </c>
      <c r="B6" s="39" t="s">
        <v>416</v>
      </c>
      <c r="C6" s="97"/>
      <c r="D6" s="97"/>
      <c r="E6" s="97"/>
      <c r="F6" s="97"/>
      <c r="G6" s="97"/>
      <c r="H6" s="101"/>
      <c r="J6" s="161" t="s">
        <v>555</v>
      </c>
      <c r="K6" s="161" t="s">
        <v>576</v>
      </c>
    </row>
    <row r="7" spans="1:11" ht="15" customHeight="1" x14ac:dyDescent="0.2">
      <c r="A7" s="15"/>
      <c r="B7" s="39" t="s">
        <v>387</v>
      </c>
      <c r="C7" s="97">
        <f>PAYMENTS!E92-C8-C9-C11-C12</f>
        <v>0</v>
      </c>
      <c r="D7" s="97"/>
      <c r="E7" s="97"/>
      <c r="F7" s="97"/>
      <c r="G7" s="97"/>
      <c r="H7" s="101"/>
      <c r="J7" s="161" t="s">
        <v>556</v>
      </c>
      <c r="K7" s="161" t="s">
        <v>577</v>
      </c>
    </row>
    <row r="8" spans="1:11" ht="15" customHeight="1" x14ac:dyDescent="0.2">
      <c r="A8" s="15"/>
      <c r="B8" s="39" t="s">
        <v>388</v>
      </c>
      <c r="C8" s="97"/>
      <c r="D8" s="97"/>
      <c r="E8" s="97"/>
      <c r="F8" s="97"/>
      <c r="G8" s="97"/>
      <c r="H8" s="101"/>
      <c r="J8" s="161" t="s">
        <v>572</v>
      </c>
      <c r="K8" s="161" t="s">
        <v>578</v>
      </c>
    </row>
    <row r="9" spans="1:11" ht="15" customHeight="1" x14ac:dyDescent="0.2">
      <c r="A9" s="15"/>
      <c r="B9" s="39" t="s">
        <v>389</v>
      </c>
      <c r="C9" s="97"/>
      <c r="D9" s="97"/>
      <c r="E9" s="97"/>
      <c r="F9" s="97"/>
      <c r="G9" s="97"/>
      <c r="H9" s="101"/>
      <c r="J9" s="161" t="s">
        <v>557</v>
      </c>
      <c r="K9" s="161" t="s">
        <v>579</v>
      </c>
    </row>
    <row r="10" spans="1:11" ht="15" customHeight="1" x14ac:dyDescent="0.2">
      <c r="A10" s="15">
        <v>2</v>
      </c>
      <c r="B10" s="39" t="s">
        <v>390</v>
      </c>
      <c r="C10" s="97"/>
      <c r="D10" s="97"/>
      <c r="E10" s="97"/>
      <c r="F10" s="97"/>
      <c r="G10" s="97"/>
      <c r="H10" s="101"/>
      <c r="J10" s="161" t="s">
        <v>558</v>
      </c>
      <c r="K10" s="161" t="s">
        <v>580</v>
      </c>
    </row>
    <row r="11" spans="1:11" ht="15" customHeight="1" x14ac:dyDescent="0.2">
      <c r="A11" s="15"/>
      <c r="B11" s="39" t="s">
        <v>417</v>
      </c>
      <c r="C11" s="97"/>
      <c r="D11" s="97"/>
      <c r="E11" s="97"/>
      <c r="F11" s="97"/>
      <c r="G11" s="97"/>
      <c r="H11" s="101"/>
      <c r="J11" s="161" t="s">
        <v>559</v>
      </c>
      <c r="K11" s="161" t="s">
        <v>581</v>
      </c>
    </row>
    <row r="12" spans="1:11" ht="15" customHeight="1" x14ac:dyDescent="0.2">
      <c r="A12" s="15">
        <v>3</v>
      </c>
      <c r="B12" s="39" t="s">
        <v>391</v>
      </c>
      <c r="C12" s="97"/>
      <c r="D12" s="97"/>
      <c r="E12" s="97"/>
      <c r="F12" s="97"/>
      <c r="G12" s="97"/>
      <c r="H12" s="101"/>
      <c r="J12" s="161" t="s">
        <v>560</v>
      </c>
      <c r="K12" s="161" t="s">
        <v>582</v>
      </c>
    </row>
    <row r="13" spans="1:11" ht="15" customHeight="1" x14ac:dyDescent="0.2">
      <c r="A13" s="23"/>
      <c r="B13" s="40" t="s">
        <v>137</v>
      </c>
      <c r="C13" s="97"/>
      <c r="D13" s="97"/>
      <c r="E13" s="97"/>
      <c r="F13" s="97"/>
      <c r="G13" s="97"/>
      <c r="H13" s="97"/>
      <c r="J13" s="161" t="s">
        <v>561</v>
      </c>
      <c r="K13" s="161" t="s">
        <v>583</v>
      </c>
    </row>
    <row r="14" spans="1:11" s="34" customFormat="1" ht="25.5" customHeight="1" x14ac:dyDescent="0.3">
      <c r="A14" s="920" t="s">
        <v>430</v>
      </c>
      <c r="B14" s="921"/>
      <c r="C14" s="921"/>
      <c r="D14" s="921"/>
      <c r="E14" s="921"/>
      <c r="F14" s="921"/>
      <c r="G14" s="921"/>
      <c r="H14" s="965"/>
      <c r="J14" s="161" t="s">
        <v>562</v>
      </c>
      <c r="K14" s="161" t="s">
        <v>584</v>
      </c>
    </row>
    <row r="15" spans="1:11" ht="15" customHeight="1" x14ac:dyDescent="0.2">
      <c r="A15" s="15">
        <v>1</v>
      </c>
      <c r="B15" s="39" t="s">
        <v>84</v>
      </c>
      <c r="C15" s="23"/>
      <c r="D15" s="23"/>
      <c r="E15" s="23"/>
      <c r="F15" s="23"/>
      <c r="G15" s="23"/>
      <c r="H15" s="39"/>
      <c r="J15" s="161" t="s">
        <v>565</v>
      </c>
      <c r="K15" s="161" t="s">
        <v>585</v>
      </c>
    </row>
    <row r="16" spans="1:11" ht="15" customHeight="1" x14ac:dyDescent="0.2">
      <c r="A16" s="15"/>
      <c r="B16" s="39" t="s">
        <v>487</v>
      </c>
      <c r="C16" s="58">
        <f>'P-SF-Pro'!H101</f>
        <v>0</v>
      </c>
      <c r="D16" s="58">
        <f>PAYMENTS!G96</f>
        <v>0</v>
      </c>
      <c r="E16" s="58">
        <f>PAYMENTS!H96</f>
        <v>0</v>
      </c>
      <c r="F16" s="58">
        <f>PAYMENTS!I96</f>
        <v>0</v>
      </c>
      <c r="G16" s="58">
        <f>SUM(C16:F16)</f>
        <v>0</v>
      </c>
      <c r="H16" s="101"/>
      <c r="J16" s="161" t="s">
        <v>563</v>
      </c>
      <c r="K16" s="161" t="s">
        <v>586</v>
      </c>
    </row>
    <row r="17" spans="1:11" ht="15" customHeight="1" x14ac:dyDescent="0.2">
      <c r="A17" s="15"/>
      <c r="B17" s="39" t="s">
        <v>456</v>
      </c>
      <c r="C17" s="58">
        <f>-'S8-SF'!E22</f>
        <v>0</v>
      </c>
      <c r="D17" s="58">
        <f>-'S8-CCA'!E22</f>
        <v>0</v>
      </c>
      <c r="E17" s="58">
        <f>-'S8-Sp.'!E22</f>
        <v>0</v>
      </c>
      <c r="F17" s="58">
        <f>-'S8-Pkv'!E22</f>
        <v>0</v>
      </c>
      <c r="G17" s="58">
        <f t="shared" ref="G17:G23" si="0">SUM(C17:F17)</f>
        <v>0</v>
      </c>
      <c r="H17" s="101"/>
      <c r="J17" s="161" t="s">
        <v>564</v>
      </c>
      <c r="K17" s="161" t="s">
        <v>587</v>
      </c>
    </row>
    <row r="18" spans="1:11" ht="15" customHeight="1" x14ac:dyDescent="0.2">
      <c r="A18" s="15">
        <v>2</v>
      </c>
      <c r="B18" s="39" t="s">
        <v>85</v>
      </c>
      <c r="C18" s="58">
        <f>'P-SF-Pro'!H102</f>
        <v>371957</v>
      </c>
      <c r="D18" s="58">
        <f>PAYMENTS!G97</f>
        <v>0</v>
      </c>
      <c r="E18" s="58">
        <f>PAYMENTS!H97</f>
        <v>0</v>
      </c>
      <c r="F18" s="58">
        <f>PAYMENTS!I97</f>
        <v>0</v>
      </c>
      <c r="G18" s="58">
        <f t="shared" si="0"/>
        <v>371957</v>
      </c>
      <c r="H18" s="101">
        <v>303154</v>
      </c>
      <c r="J18" s="161" t="s">
        <v>566</v>
      </c>
      <c r="K18" s="161" t="s">
        <v>588</v>
      </c>
    </row>
    <row r="19" spans="1:11" ht="15" customHeight="1" x14ac:dyDescent="0.2">
      <c r="A19" s="15">
        <v>3</v>
      </c>
      <c r="B19" s="55" t="s">
        <v>444</v>
      </c>
      <c r="C19" s="58">
        <f>'P-SF-Pro'!H103</f>
        <v>0</v>
      </c>
      <c r="D19" s="58">
        <f>PAYMENTS!G98</f>
        <v>0</v>
      </c>
      <c r="E19" s="58">
        <f>PAYMENTS!H98</f>
        <v>0</v>
      </c>
      <c r="F19" s="58">
        <f>PAYMENTS!I98</f>
        <v>0</v>
      </c>
      <c r="G19" s="58">
        <f t="shared" si="0"/>
        <v>0</v>
      </c>
      <c r="H19" s="101"/>
      <c r="J19" s="161" t="s">
        <v>567</v>
      </c>
      <c r="K19" s="161" t="s">
        <v>589</v>
      </c>
    </row>
    <row r="20" spans="1:11" ht="15" customHeight="1" x14ac:dyDescent="0.2">
      <c r="A20" s="15">
        <v>4</v>
      </c>
      <c r="B20" s="39" t="s">
        <v>86</v>
      </c>
      <c r="C20" s="58">
        <f>'P-SF-Pro'!H104</f>
        <v>0</v>
      </c>
      <c r="D20" s="58">
        <f>PAYMENTS!G99</f>
        <v>0</v>
      </c>
      <c r="E20" s="58">
        <f>PAYMENTS!H99</f>
        <v>0</v>
      </c>
      <c r="F20" s="58">
        <f>PAYMENTS!I99</f>
        <v>0</v>
      </c>
      <c r="G20" s="58">
        <f t="shared" si="0"/>
        <v>0</v>
      </c>
      <c r="H20" s="101"/>
      <c r="J20" s="161" t="s">
        <v>568</v>
      </c>
      <c r="K20" s="161" t="s">
        <v>590</v>
      </c>
    </row>
    <row r="21" spans="1:11" ht="15" customHeight="1" x14ac:dyDescent="0.2">
      <c r="A21" s="15">
        <v>5</v>
      </c>
      <c r="B21" s="39" t="s">
        <v>87</v>
      </c>
      <c r="C21" s="58">
        <f>'P-SF-Pro'!H105</f>
        <v>0</v>
      </c>
      <c r="D21" s="58">
        <f>PAYMENTS!G100</f>
        <v>0</v>
      </c>
      <c r="E21" s="58">
        <f>PAYMENTS!H100</f>
        <v>0</v>
      </c>
      <c r="F21" s="58">
        <f>PAYMENTS!I100</f>
        <v>0</v>
      </c>
      <c r="G21" s="58">
        <f t="shared" si="0"/>
        <v>0</v>
      </c>
      <c r="H21" s="101"/>
      <c r="J21" s="161" t="s">
        <v>570</v>
      </c>
      <c r="K21" s="161" t="s">
        <v>591</v>
      </c>
    </row>
    <row r="22" spans="1:11" ht="15" customHeight="1" x14ac:dyDescent="0.2">
      <c r="A22" s="15">
        <v>6</v>
      </c>
      <c r="B22" s="39" t="s">
        <v>88</v>
      </c>
      <c r="C22" s="58">
        <f>'P-SF-Pro'!H106</f>
        <v>0</v>
      </c>
      <c r="D22" s="58">
        <f>PAYMENTS!G101</f>
        <v>0</v>
      </c>
      <c r="E22" s="58">
        <f>PAYMENTS!H101</f>
        <v>0</v>
      </c>
      <c r="F22" s="58">
        <f>PAYMENTS!I101</f>
        <v>0</v>
      </c>
      <c r="G22" s="58">
        <f t="shared" si="0"/>
        <v>0</v>
      </c>
      <c r="H22" s="101"/>
      <c r="J22" s="161" t="s">
        <v>569</v>
      </c>
      <c r="K22" s="161" t="s">
        <v>592</v>
      </c>
    </row>
    <row r="23" spans="1:11" ht="15" customHeight="1" x14ac:dyDescent="0.2">
      <c r="A23" s="15">
        <v>7</v>
      </c>
      <c r="B23" s="39" t="s">
        <v>306</v>
      </c>
      <c r="C23" s="58">
        <f>'P-SF-Pro'!H107</f>
        <v>0</v>
      </c>
      <c r="D23" s="58">
        <f>PAYMENTS!G102</f>
        <v>0</v>
      </c>
      <c r="E23" s="58">
        <f>PAYMENTS!H102</f>
        <v>0</v>
      </c>
      <c r="F23" s="58">
        <f>PAYMENTS!I102</f>
        <v>0</v>
      </c>
      <c r="G23" s="58">
        <f t="shared" si="0"/>
        <v>0</v>
      </c>
      <c r="H23" s="101"/>
      <c r="J23" s="161" t="s">
        <v>571</v>
      </c>
      <c r="K23" s="161" t="s">
        <v>593</v>
      </c>
    </row>
    <row r="24" spans="1:11" ht="24" customHeight="1" x14ac:dyDescent="0.2">
      <c r="A24" s="23"/>
      <c r="B24" s="59" t="s">
        <v>137</v>
      </c>
      <c r="C24" s="60">
        <f>SUM(C16:C23)</f>
        <v>371957</v>
      </c>
      <c r="D24" s="60">
        <f>SUM(D16:D23)</f>
        <v>0</v>
      </c>
      <c r="E24" s="60">
        <f>SUM(E16:E23)</f>
        <v>0</v>
      </c>
      <c r="F24" s="60">
        <f>SUM(F16:F23)</f>
        <v>0</v>
      </c>
      <c r="G24" s="58">
        <f>SUM(C24:F24)</f>
        <v>371957</v>
      </c>
      <c r="H24" s="140">
        <f>SUM(H16:H23)</f>
        <v>303154</v>
      </c>
      <c r="I24" s="61" t="b">
        <f>SUM(C24:F24)=SUM(G16:G23)</f>
        <v>1</v>
      </c>
      <c r="J24" s="109"/>
      <c r="K24" s="161" t="s">
        <v>594</v>
      </c>
    </row>
    <row r="25" spans="1:11" s="34" customFormat="1" ht="25.5" customHeight="1" x14ac:dyDescent="0.3">
      <c r="A25" s="920" t="s">
        <v>431</v>
      </c>
      <c r="B25" s="921"/>
      <c r="C25" s="921"/>
      <c r="D25" s="921"/>
      <c r="E25" s="921"/>
      <c r="F25" s="921"/>
      <c r="G25" s="921"/>
      <c r="H25" s="965"/>
      <c r="J25" s="109"/>
      <c r="K25" s="161" t="s">
        <v>595</v>
      </c>
    </row>
    <row r="26" spans="1:11" ht="15" customHeight="1" x14ac:dyDescent="0.2">
      <c r="A26" s="15">
        <v>1</v>
      </c>
      <c r="B26" s="39" t="s">
        <v>395</v>
      </c>
      <c r="C26" s="97"/>
      <c r="D26" s="97"/>
      <c r="E26" s="97"/>
      <c r="F26" s="97"/>
      <c r="G26" s="97"/>
      <c r="H26" s="101"/>
      <c r="K26" s="161" t="s">
        <v>596</v>
      </c>
    </row>
    <row r="27" spans="1:11" ht="15" customHeight="1" x14ac:dyDescent="0.2">
      <c r="A27" s="15">
        <v>2</v>
      </c>
      <c r="B27" s="39" t="s">
        <v>396</v>
      </c>
      <c r="C27" s="97"/>
      <c r="D27" s="97"/>
      <c r="E27" s="97"/>
      <c r="F27" s="97"/>
      <c r="G27" s="97"/>
      <c r="H27" s="101"/>
      <c r="K27" s="161" t="s">
        <v>597</v>
      </c>
    </row>
    <row r="28" spans="1:11" ht="15" customHeight="1" x14ac:dyDescent="0.2">
      <c r="A28" s="15">
        <v>3</v>
      </c>
      <c r="B28" s="39" t="s">
        <v>397</v>
      </c>
      <c r="C28" s="97"/>
      <c r="D28" s="97"/>
      <c r="E28" s="97"/>
      <c r="F28" s="97"/>
      <c r="G28" s="97"/>
      <c r="H28" s="101"/>
    </row>
    <row r="29" spans="1:11" ht="15" customHeight="1" x14ac:dyDescent="0.2">
      <c r="A29" s="15">
        <v>4</v>
      </c>
      <c r="B29" s="39" t="s">
        <v>398</v>
      </c>
      <c r="C29" s="97"/>
      <c r="D29" s="97"/>
      <c r="E29" s="97"/>
      <c r="F29" s="97"/>
      <c r="G29" s="97"/>
      <c r="H29" s="101"/>
    </row>
    <row r="30" spans="1:11" ht="15" customHeight="1" x14ac:dyDescent="0.2">
      <c r="A30" s="15">
        <v>5</v>
      </c>
      <c r="B30" s="39" t="s">
        <v>201</v>
      </c>
      <c r="C30" s="97"/>
      <c r="D30" s="97"/>
      <c r="E30" s="97"/>
      <c r="F30" s="97"/>
      <c r="G30" s="97"/>
      <c r="H30" s="101"/>
    </row>
    <row r="31" spans="1:11" ht="15" customHeight="1" x14ac:dyDescent="0.2">
      <c r="A31" s="15">
        <v>6</v>
      </c>
      <c r="B31" s="39" t="s">
        <v>399</v>
      </c>
      <c r="C31" s="97"/>
      <c r="D31" s="97"/>
      <c r="E31" s="97"/>
      <c r="F31" s="97"/>
      <c r="G31" s="97"/>
      <c r="H31" s="101"/>
    </row>
    <row r="32" spans="1:11" ht="15" customHeight="1" x14ac:dyDescent="0.2">
      <c r="A32" s="23"/>
      <c r="B32" s="40" t="s">
        <v>137</v>
      </c>
      <c r="C32" s="97"/>
      <c r="D32" s="97"/>
      <c r="E32" s="97"/>
      <c r="F32" s="97"/>
      <c r="G32" s="97"/>
      <c r="H32" s="97"/>
    </row>
    <row r="33" spans="1:10" s="9" customFormat="1" ht="33.75" customHeight="1" x14ac:dyDescent="0.2">
      <c r="A33" s="966" t="s">
        <v>840</v>
      </c>
      <c r="B33" s="967"/>
      <c r="C33" s="967"/>
      <c r="D33" s="967"/>
      <c r="E33" s="967"/>
      <c r="F33" s="967"/>
      <c r="G33" s="967"/>
      <c r="H33" s="977"/>
      <c r="I33" s="16"/>
      <c r="J33" s="16"/>
    </row>
    <row r="41" spans="1:10" x14ac:dyDescent="0.2">
      <c r="C41" s="976"/>
      <c r="D41" s="976"/>
      <c r="E41" s="976"/>
    </row>
  </sheetData>
  <sheetProtection formatColumns="0" formatRows="0"/>
  <mergeCells count="13">
    <mergeCell ref="A1:H1"/>
    <mergeCell ref="A2:H2"/>
    <mergeCell ref="A3:A5"/>
    <mergeCell ref="B3:B5"/>
    <mergeCell ref="D3:D4"/>
    <mergeCell ref="E3:E4"/>
    <mergeCell ref="F3:F4"/>
    <mergeCell ref="G3:G4"/>
    <mergeCell ref="A14:H14"/>
    <mergeCell ref="A25:H25"/>
    <mergeCell ref="H3:H4"/>
    <mergeCell ref="C41:E41"/>
    <mergeCell ref="A33:H33"/>
  </mergeCells>
  <hyperlinks>
    <hyperlink ref="J3" location="BS!Print_Area" display="Balance Sheet"/>
    <hyperlink ref="J4" location="RECEIPTS!Print_Titles" display="Receipt"/>
    <hyperlink ref="J5" location="PAYMENTS!Print_Titles" display="Payment"/>
    <hyperlink ref="J6" location="'ANNE-REC-SF-PROV '!Print_Area" display="SF-Rec-Prov-Annex"/>
    <hyperlink ref="J7" location="'ANNE-REC-VVN-PROV'!Print_Area" display="VVN-Rec-Prov-Annex"/>
    <hyperlink ref="J8" location="'ANNE-PAYM-PROJCTSF-PROV'!Print_Area" display="Project-Rec-Prov-Annex"/>
    <hyperlink ref="J9" location="'ANNE-PAYM-SF-PROV'!Print_Area" display="SF-Paym-Prov-Annex"/>
    <hyperlink ref="J10" location="'ANNE-PAYM-VVN-PROV'!Print_Area" display="VVN-Paym-Prov-Annex"/>
    <hyperlink ref="J11" location="'ANNE-PAYM-PLAN-PROV'!Print_Area" display="Plan-Paym-Prov-Annex"/>
    <hyperlink ref="J12" location="'I&amp;E'!Print_Area" display="Income &amp; Expenditure"/>
    <hyperlink ref="J13" location="'S-1'!Print_Area" display="Schedule-1"/>
    <hyperlink ref="J14" location="'S-2'!Print_Area" display="Schedule-2"/>
    <hyperlink ref="J15" location="'2A'!Print_Area" display="Schedule-2A"/>
    <hyperlink ref="J16" location="'S-3'!Print_Area" display="Schedule-3"/>
    <hyperlink ref="J17" location="'S- 3 A'!A1" display="Schedule-3A"/>
    <hyperlink ref="J18" location="'S-3B'!A1" display="Schedule-3B"/>
    <hyperlink ref="J19" location="'ANN-S3-SF Civil'!Print_Area" display="S3-Annex-SF"/>
    <hyperlink ref="J20" location="'ANN-S3-VVN-ALL'!Print_Area" display="S3-Annex-VVN"/>
    <hyperlink ref="J21" location="'ANN-S3-PROJCT-SF'!Print_Area" display="S3-Annex-Project"/>
    <hyperlink ref="J22" location="'ANN-S3-PLAN'!Print_Area" display="S3-Annex-Plan"/>
    <hyperlink ref="J23" location="'ANN-S3-SP.PLAN'!Print_Area" display="S3-Annex-Specific Plan"/>
    <hyperlink ref="K3" location="'S-4'!Print_Area" display="Schedule-4 (All)"/>
    <hyperlink ref="K4" location="'S-4 A'!A1" display="Sch-4A (SF)"/>
    <hyperlink ref="K5" location="'s4-B'!A1" display="Sch-4B (Plan)"/>
    <hyperlink ref="K6" location="'s 4 c '!A1" display="Sch-4C (Specific Plan)"/>
    <hyperlink ref="K7" location="'s 4 D'!A1" display="Sch-4D (VVN)"/>
    <hyperlink ref="K8" location="'s 4 E'!A1" display="Sch-4E (Project)"/>
    <hyperlink ref="K9" location="'S- 7'!A1" display="Schedule-7"/>
    <hyperlink ref="K10" location="'S  8'!Print_Area" display="Schedule-8"/>
    <hyperlink ref="K11" location="'ANNE-S8-SF Civil'!A1" display="S8-Annex-SF"/>
    <hyperlink ref="K12" location="'ANNE-S8-VVN All'!A1" display="S8-Annex-VVN"/>
    <hyperlink ref="K13" location="'ANNE-S8-ProjectSF'!A1" display="S8-Annex-Project"/>
    <hyperlink ref="K14" location="'ANNE-S8-PLAN'!A1" display="S8-Annex-Plan"/>
    <hyperlink ref="K15" location="'ANNE-S8-SP.PLAN'!A1" display="S8-Annex-Sp. Plan"/>
    <hyperlink ref="K16" location="'SCH-9 &amp; 10 '!Print_Area" display="S-9"/>
    <hyperlink ref="K17" location="'SCH-9 &amp; 10 '!Print_Area" display="S-10"/>
    <hyperlink ref="K18" location="'SCH 12 &amp;13 &amp; 14'!Print_Area" display="S-12"/>
    <hyperlink ref="K19" location="'SCH 12 &amp;13 &amp; 14'!Print_Area" display="S-13"/>
    <hyperlink ref="K20" location="'SCH 12 &amp;13 &amp; 14'!Print_Area" display="S-14"/>
    <hyperlink ref="K21" location="'SC-15'!Print_Area" display="S-15"/>
    <hyperlink ref="K22" location="'SCH- 16 &amp; 17'!Print_Area" display="S-16"/>
    <hyperlink ref="K23" location="'SCH- 16 &amp; 17'!Print_Area" display="S-17"/>
    <hyperlink ref="K24" location="'sch - 18 &amp;19 &amp; 22'!Print_Area" display="S-18"/>
    <hyperlink ref="K25" location="'sch - 18 &amp;19 &amp; 22'!Print_Area" display="S-19"/>
    <hyperlink ref="K26" location="'S-4'!Print_Area" display="S-4"/>
    <hyperlink ref="K27" location="'sch - 18 &amp;19 &amp; 22'!Print_Area" display="S-22"/>
  </hyperlinks>
  <printOptions horizontalCentered="1"/>
  <pageMargins left="0.70866141732283472" right="0.23622047244094491" top="0.35433070866141736" bottom="0.47244094488188981" header="0.23622047244094491" footer="0.31496062992125984"/>
  <pageSetup paperSize="9" scale="98" firstPageNumber="6" orientation="landscape" blackAndWhite="1" useFirstPageNumber="1"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5"/>
  <sheetViews>
    <sheetView view="pageBreakPreview" zoomScale="60" zoomScaleNormal="100" workbookViewId="0">
      <selection activeCell="B39" sqref="B39:C39"/>
    </sheetView>
  </sheetViews>
  <sheetFormatPr defaultColWidth="9.140625" defaultRowHeight="15" x14ac:dyDescent="0.25"/>
  <cols>
    <col min="1" max="1" width="10.85546875" style="197" customWidth="1"/>
    <col min="2" max="2" width="59.5703125" style="197" customWidth="1"/>
    <col min="3" max="3" width="57.140625" style="197" customWidth="1"/>
    <col min="4" max="16384" width="9.140625" style="197"/>
  </cols>
  <sheetData>
    <row r="1" spans="1:3" ht="15.75" customHeight="1" x14ac:dyDescent="0.25">
      <c r="A1" s="983" t="s">
        <v>791</v>
      </c>
      <c r="B1" s="983"/>
      <c r="C1" s="983"/>
    </row>
    <row r="2" spans="1:3" ht="15" customHeight="1" x14ac:dyDescent="0.25">
      <c r="A2" s="984" t="s">
        <v>403</v>
      </c>
      <c r="B2" s="984"/>
      <c r="C2" s="984"/>
    </row>
    <row r="3" spans="1:3" ht="84" customHeight="1" x14ac:dyDescent="0.25">
      <c r="A3" s="52">
        <v>1</v>
      </c>
      <c r="B3" s="982" t="s">
        <v>792</v>
      </c>
      <c r="C3" s="982"/>
    </row>
    <row r="4" spans="1:3" ht="83.25" customHeight="1" x14ac:dyDescent="0.25">
      <c r="A4" s="52">
        <v>2</v>
      </c>
      <c r="B4" s="982" t="s">
        <v>793</v>
      </c>
      <c r="C4" s="982"/>
    </row>
    <row r="5" spans="1:3" ht="55.5" customHeight="1" x14ac:dyDescent="0.25">
      <c r="A5" s="52">
        <v>3</v>
      </c>
      <c r="B5" s="981" t="s">
        <v>493</v>
      </c>
      <c r="C5" s="981"/>
    </row>
    <row r="6" spans="1:3" ht="48.75" customHeight="1" x14ac:dyDescent="0.25">
      <c r="A6" s="52">
        <v>4</v>
      </c>
      <c r="B6" s="982" t="s">
        <v>794</v>
      </c>
      <c r="C6" s="982"/>
    </row>
    <row r="7" spans="1:3" ht="17.25" customHeight="1" x14ac:dyDescent="0.25">
      <c r="A7" s="53"/>
      <c r="B7" s="198" t="s">
        <v>329</v>
      </c>
      <c r="C7" s="52" t="s">
        <v>330</v>
      </c>
    </row>
    <row r="8" spans="1:3" x14ac:dyDescent="0.25">
      <c r="A8" s="53"/>
      <c r="B8" s="199" t="s">
        <v>91</v>
      </c>
      <c r="C8" s="200">
        <v>10</v>
      </c>
    </row>
    <row r="9" spans="1:3" x14ac:dyDescent="0.25">
      <c r="A9" s="53"/>
      <c r="B9" s="201" t="s">
        <v>331</v>
      </c>
      <c r="C9" s="200">
        <v>10</v>
      </c>
    </row>
    <row r="10" spans="1:3" x14ac:dyDescent="0.25">
      <c r="A10" s="53"/>
      <c r="B10" s="199" t="s">
        <v>332</v>
      </c>
      <c r="C10" s="200">
        <v>10</v>
      </c>
    </row>
    <row r="11" spans="1:3" x14ac:dyDescent="0.25">
      <c r="A11" s="53"/>
      <c r="B11" s="199" t="s">
        <v>94</v>
      </c>
      <c r="C11" s="200">
        <v>15</v>
      </c>
    </row>
    <row r="12" spans="1:3" x14ac:dyDescent="0.25">
      <c r="A12" s="53"/>
      <c r="B12" s="199" t="s">
        <v>95</v>
      </c>
      <c r="C12" s="200">
        <v>15</v>
      </c>
    </row>
    <row r="13" spans="1:3" x14ac:dyDescent="0.25">
      <c r="A13" s="53"/>
      <c r="B13" s="201" t="s">
        <v>494</v>
      </c>
      <c r="C13" s="200">
        <v>20</v>
      </c>
    </row>
    <row r="14" spans="1:3" x14ac:dyDescent="0.25">
      <c r="A14" s="53"/>
      <c r="B14" s="202" t="s">
        <v>97</v>
      </c>
      <c r="C14" s="200">
        <v>10</v>
      </c>
    </row>
    <row r="15" spans="1:3" x14ac:dyDescent="0.25">
      <c r="A15" s="53"/>
      <c r="B15" s="202" t="s">
        <v>333</v>
      </c>
      <c r="C15" s="200">
        <v>10</v>
      </c>
    </row>
    <row r="16" spans="1:3" ht="18.75" customHeight="1" x14ac:dyDescent="0.25">
      <c r="A16" s="53"/>
      <c r="B16" s="201" t="s">
        <v>99</v>
      </c>
      <c r="C16" s="200">
        <v>10</v>
      </c>
    </row>
    <row r="17" spans="1:9" ht="118.5" customHeight="1" x14ac:dyDescent="0.25">
      <c r="A17" s="53"/>
      <c r="B17" s="982" t="s">
        <v>495</v>
      </c>
      <c r="C17" s="982"/>
    </row>
    <row r="18" spans="1:9" ht="53.25" customHeight="1" x14ac:dyDescent="0.25">
      <c r="A18" s="52">
        <v>5</v>
      </c>
      <c r="B18" s="982" t="s">
        <v>334</v>
      </c>
      <c r="C18" s="982"/>
    </row>
    <row r="19" spans="1:9" ht="119.25" customHeight="1" x14ac:dyDescent="0.25">
      <c r="A19" s="52">
        <v>6</v>
      </c>
      <c r="B19" s="982" t="s">
        <v>795</v>
      </c>
      <c r="C19" s="982"/>
    </row>
    <row r="20" spans="1:9" ht="98.25" customHeight="1" x14ac:dyDescent="0.25">
      <c r="A20" s="52">
        <v>7</v>
      </c>
      <c r="B20" s="982" t="s">
        <v>796</v>
      </c>
      <c r="C20" s="982"/>
    </row>
    <row r="21" spans="1:9" ht="27" customHeight="1" x14ac:dyDescent="0.25">
      <c r="A21" s="52">
        <v>8</v>
      </c>
      <c r="B21" s="981" t="s">
        <v>797</v>
      </c>
      <c r="C21" s="981"/>
    </row>
    <row r="22" spans="1:9" ht="111.75" customHeight="1" x14ac:dyDescent="0.25">
      <c r="A22" s="52">
        <v>9</v>
      </c>
      <c r="B22" s="982" t="s">
        <v>798</v>
      </c>
      <c r="C22" s="982"/>
    </row>
    <row r="23" spans="1:9" s="204" customFormat="1" ht="40.5" customHeight="1" x14ac:dyDescent="0.3">
      <c r="A23" s="52">
        <v>10</v>
      </c>
      <c r="B23" s="982" t="s">
        <v>496</v>
      </c>
      <c r="C23" s="982"/>
      <c r="D23" s="203"/>
      <c r="E23" s="203"/>
      <c r="F23" s="203"/>
      <c r="G23" s="203"/>
      <c r="H23" s="203"/>
      <c r="I23" s="203"/>
    </row>
    <row r="24" spans="1:9" ht="67.5" customHeight="1" x14ac:dyDescent="0.25">
      <c r="A24" s="52">
        <v>11</v>
      </c>
      <c r="B24" s="982" t="s">
        <v>799</v>
      </c>
      <c r="C24" s="982"/>
    </row>
    <row r="25" spans="1:9" ht="42" customHeight="1" x14ac:dyDescent="0.25">
      <c r="A25" s="665" t="s">
        <v>841</v>
      </c>
      <c r="B25" s="665"/>
      <c r="C25" s="665" t="s">
        <v>842</v>
      </c>
    </row>
    <row r="26" spans="1:9" ht="17.25" customHeight="1" x14ac:dyDescent="0.25">
      <c r="A26" s="555"/>
      <c r="B26" s="986"/>
      <c r="C26" s="986"/>
    </row>
    <row r="27" spans="1:9" ht="17.25" customHeight="1" x14ac:dyDescent="0.25">
      <c r="A27" s="555"/>
      <c r="B27" s="986"/>
      <c r="C27" s="986"/>
    </row>
    <row r="28" spans="1:9" ht="17.25" customHeight="1" x14ac:dyDescent="0.25">
      <c r="A28" s="555"/>
      <c r="B28" s="555"/>
      <c r="C28" s="555"/>
    </row>
    <row r="29" spans="1:9" ht="17.25" customHeight="1" x14ac:dyDescent="0.25">
      <c r="A29" s="555"/>
      <c r="B29" s="555"/>
      <c r="C29" s="555"/>
    </row>
    <row r="30" spans="1:9" ht="17.25" customHeight="1" x14ac:dyDescent="0.25">
      <c r="A30" s="555"/>
      <c r="B30" s="555"/>
      <c r="C30" s="555"/>
    </row>
    <row r="31" spans="1:9" ht="17.25" customHeight="1" x14ac:dyDescent="0.25">
      <c r="A31" s="555"/>
      <c r="B31" s="555"/>
      <c r="C31" s="555"/>
    </row>
    <row r="32" spans="1:9" ht="17.25" customHeight="1" x14ac:dyDescent="0.25">
      <c r="A32" s="555"/>
      <c r="B32" s="555"/>
      <c r="C32" s="555"/>
    </row>
    <row r="33" spans="1:11" ht="17.25" customHeight="1" x14ac:dyDescent="0.25">
      <c r="A33" s="555"/>
      <c r="B33" s="555"/>
      <c r="C33" s="555"/>
    </row>
    <row r="34" spans="1:11" ht="17.25" customHeight="1" x14ac:dyDescent="0.25">
      <c r="A34" s="555"/>
      <c r="B34" s="555"/>
      <c r="C34" s="555"/>
    </row>
    <row r="35" spans="1:11" ht="17.25" customHeight="1" x14ac:dyDescent="0.25">
      <c r="A35" s="555"/>
      <c r="B35" s="555"/>
      <c r="C35" s="555"/>
    </row>
    <row r="36" spans="1:11" ht="17.25" customHeight="1" x14ac:dyDescent="0.25">
      <c r="A36" s="555"/>
      <c r="B36" s="555"/>
      <c r="C36" s="555"/>
    </row>
    <row r="37" spans="1:11" ht="17.25" customHeight="1" x14ac:dyDescent="0.25">
      <c r="A37" s="555"/>
      <c r="B37" s="986"/>
      <c r="C37" s="986"/>
    </row>
    <row r="38" spans="1:11" ht="17.25" customHeight="1" x14ac:dyDescent="0.25">
      <c r="A38" s="555"/>
      <c r="B38" s="986"/>
      <c r="C38" s="986"/>
    </row>
    <row r="39" spans="1:11" ht="17.25" customHeight="1" x14ac:dyDescent="0.25">
      <c r="A39" s="555"/>
      <c r="B39" s="986"/>
      <c r="C39" s="986"/>
    </row>
    <row r="40" spans="1:11" s="206" customFormat="1" ht="17.25" customHeight="1" x14ac:dyDescent="0.2">
      <c r="A40" s="985"/>
      <c r="B40" s="985"/>
      <c r="C40" s="985"/>
      <c r="D40" s="205"/>
      <c r="E40" s="205"/>
      <c r="F40" s="205"/>
      <c r="G40" s="205"/>
      <c r="H40" s="205"/>
      <c r="I40" s="205"/>
      <c r="J40" s="205"/>
      <c r="K40" s="205"/>
    </row>
    <row r="41" spans="1:11" ht="17.25" customHeight="1" x14ac:dyDescent="0.25"/>
    <row r="42" spans="1:11" ht="17.25" customHeight="1" x14ac:dyDescent="0.25"/>
    <row r="43" spans="1:11" ht="17.25" customHeight="1" x14ac:dyDescent="0.25"/>
    <row r="44" spans="1:11" ht="17.25" customHeight="1" x14ac:dyDescent="0.25"/>
    <row r="45" spans="1:11" ht="17.25" customHeight="1" x14ac:dyDescent="0.25"/>
    <row r="46" spans="1:11" ht="17.25" customHeight="1" x14ac:dyDescent="0.25"/>
    <row r="47" spans="1:11" ht="17.25" customHeight="1" x14ac:dyDescent="0.25"/>
    <row r="48" spans="1:11"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sheetData>
  <mergeCells count="20">
    <mergeCell ref="A40:C40"/>
    <mergeCell ref="B24:C24"/>
    <mergeCell ref="B26:C26"/>
    <mergeCell ref="B27:C27"/>
    <mergeCell ref="B39:C39"/>
    <mergeCell ref="B37:C37"/>
    <mergeCell ref="B38:C38"/>
    <mergeCell ref="B21:C21"/>
    <mergeCell ref="B22:C22"/>
    <mergeCell ref="B23:C23"/>
    <mergeCell ref="A1:C1"/>
    <mergeCell ref="A2:C2"/>
    <mergeCell ref="B3:C3"/>
    <mergeCell ref="B4:C4"/>
    <mergeCell ref="B5:C5"/>
    <mergeCell ref="B6:C6"/>
    <mergeCell ref="B17:C17"/>
    <mergeCell ref="B18:C18"/>
    <mergeCell ref="B19:C19"/>
    <mergeCell ref="B20:C20"/>
  </mergeCells>
  <pageMargins left="1.4566929133858268" right="0.23622047244094491" top="0.35433070866141736" bottom="0.47244094488188981" header="0.23622047244094491" footer="0.31496062992125984"/>
  <pageSetup paperSize="9" scale="90" firstPageNumber="6" orientation="landscape" useFirstPageNumber="1" r:id="rId1"/>
  <headerFooter differentOddEven="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29"/>
  <sheetViews>
    <sheetView view="pageBreakPreview" zoomScaleNormal="100" zoomScaleSheetLayoutView="100" workbookViewId="0">
      <selection activeCell="H10" sqref="H10"/>
    </sheetView>
  </sheetViews>
  <sheetFormatPr defaultRowHeight="15" x14ac:dyDescent="0.25"/>
  <cols>
    <col min="1" max="1" width="10.85546875" style="208" customWidth="1"/>
    <col min="2" max="2" width="50.28515625" style="208" customWidth="1"/>
    <col min="3" max="3" width="57.140625" style="208" customWidth="1"/>
    <col min="4" max="4" width="14.28515625" style="208" customWidth="1"/>
    <col min="5" max="16384" width="9.140625" style="208"/>
  </cols>
  <sheetData>
    <row r="1" spans="1:8" s="194" customFormat="1" ht="18.75" x14ac:dyDescent="0.3">
      <c r="A1" s="993" t="str">
        <f>COVER!A1</f>
        <v>Kendriya Vidyalaya  GANGTOK</v>
      </c>
      <c r="B1" s="994"/>
      <c r="C1" s="994"/>
      <c r="D1" s="995"/>
      <c r="E1" s="207"/>
      <c r="F1" s="207"/>
      <c r="G1" s="207"/>
      <c r="H1" s="207"/>
    </row>
    <row r="2" spans="1:8" ht="15.75" customHeight="1" x14ac:dyDescent="0.25">
      <c r="A2" s="996" t="s">
        <v>435</v>
      </c>
      <c r="B2" s="997"/>
      <c r="C2" s="997"/>
      <c r="D2" s="998"/>
    </row>
    <row r="3" spans="1:8" ht="15" customHeight="1" x14ac:dyDescent="0.25">
      <c r="A3" s="999" t="s">
        <v>404</v>
      </c>
      <c r="B3" s="984"/>
      <c r="C3" s="984"/>
      <c r="D3" s="1000"/>
    </row>
    <row r="4" spans="1:8" x14ac:dyDescent="0.25">
      <c r="A4" s="209" t="s">
        <v>152</v>
      </c>
      <c r="B4" s="1001" t="s">
        <v>286</v>
      </c>
      <c r="C4" s="1001"/>
      <c r="D4" s="1001"/>
    </row>
    <row r="5" spans="1:8" ht="64.5" customHeight="1" x14ac:dyDescent="0.25">
      <c r="A5" s="666">
        <v>1</v>
      </c>
      <c r="B5" s="987" t="s">
        <v>688</v>
      </c>
      <c r="C5" s="987"/>
      <c r="D5" s="987"/>
    </row>
    <row r="6" spans="1:8" ht="39" customHeight="1" x14ac:dyDescent="0.25">
      <c r="A6" s="666">
        <v>2</v>
      </c>
      <c r="B6" s="988" t="s">
        <v>689</v>
      </c>
      <c r="C6" s="988"/>
      <c r="D6" s="988"/>
    </row>
    <row r="7" spans="1:8" ht="24.75" customHeight="1" x14ac:dyDescent="0.25">
      <c r="A7" s="666">
        <v>3</v>
      </c>
      <c r="B7" s="987" t="s">
        <v>864</v>
      </c>
      <c r="C7" s="987"/>
      <c r="D7" s="987"/>
    </row>
    <row r="8" spans="1:8" ht="27" customHeight="1" x14ac:dyDescent="0.25">
      <c r="A8" s="667">
        <v>4</v>
      </c>
      <c r="B8" s="989" t="s">
        <v>865</v>
      </c>
      <c r="C8" s="989"/>
      <c r="D8" s="989"/>
    </row>
    <row r="9" spans="1:8" ht="23.25" customHeight="1" x14ac:dyDescent="0.25">
      <c r="A9" s="667">
        <v>5</v>
      </c>
      <c r="B9" s="989" t="s">
        <v>866</v>
      </c>
      <c r="C9" s="989"/>
      <c r="D9" s="989"/>
    </row>
    <row r="10" spans="1:8" ht="21.75" customHeight="1" x14ac:dyDescent="0.25">
      <c r="A10" s="667">
        <v>6</v>
      </c>
      <c r="B10" s="990" t="s">
        <v>867</v>
      </c>
      <c r="C10" s="991"/>
      <c r="D10" s="992"/>
    </row>
    <row r="11" spans="1:8" s="195" customFormat="1" ht="12.75" customHeight="1" x14ac:dyDescent="0.2">
      <c r="A11" s="189" t="s">
        <v>490</v>
      </c>
      <c r="B11" s="192" t="s">
        <v>321</v>
      </c>
      <c r="C11" s="192"/>
      <c r="D11" s="192"/>
    </row>
    <row r="12" spans="1:8" s="195" customFormat="1" ht="12.75" customHeight="1" x14ac:dyDescent="0.2">
      <c r="A12" s="189"/>
      <c r="B12" s="192" t="s">
        <v>322</v>
      </c>
      <c r="C12" s="192" t="s">
        <v>323</v>
      </c>
      <c r="D12" s="192" t="s">
        <v>231</v>
      </c>
    </row>
    <row r="13" spans="1:8" s="195" customFormat="1" ht="12.75" customHeight="1" x14ac:dyDescent="0.2">
      <c r="A13" s="2">
        <v>1</v>
      </c>
      <c r="B13" s="195" t="s">
        <v>782</v>
      </c>
      <c r="C13" s="1002" t="s">
        <v>800</v>
      </c>
    </row>
    <row r="14" spans="1:8" s="195" customFormat="1" ht="12.75" customHeight="1" x14ac:dyDescent="0.2">
      <c r="A14" s="2">
        <v>2</v>
      </c>
      <c r="B14" s="195" t="s">
        <v>324</v>
      </c>
      <c r="C14" s="1003"/>
    </row>
    <row r="15" spans="1:8" s="195" customFormat="1" ht="12.75" customHeight="1" x14ac:dyDescent="0.2">
      <c r="A15" s="2">
        <v>3</v>
      </c>
      <c r="B15" s="195" t="s">
        <v>325</v>
      </c>
      <c r="C15" s="1003"/>
    </row>
    <row r="16" spans="1:8" s="195" customFormat="1" ht="12.75" customHeight="1" x14ac:dyDescent="0.2">
      <c r="A16" s="2">
        <v>4</v>
      </c>
      <c r="B16" s="195" t="s">
        <v>326</v>
      </c>
      <c r="C16" s="1003"/>
    </row>
    <row r="17" spans="1:10" s="195" customFormat="1" ht="12.75" customHeight="1" x14ac:dyDescent="0.2">
      <c r="A17" s="2">
        <v>5</v>
      </c>
      <c r="B17" s="195" t="s">
        <v>327</v>
      </c>
      <c r="C17" s="1003"/>
    </row>
    <row r="18" spans="1:10" s="195" customFormat="1" ht="12.75" customHeight="1" x14ac:dyDescent="0.2">
      <c r="A18" s="2">
        <v>6</v>
      </c>
      <c r="B18" s="195" t="s">
        <v>646</v>
      </c>
      <c r="C18" s="1003"/>
    </row>
    <row r="19" spans="1:10" s="195" customFormat="1" ht="12.75" customHeight="1" x14ac:dyDescent="0.2">
      <c r="A19" s="2">
        <v>7</v>
      </c>
      <c r="B19" s="195" t="s">
        <v>328</v>
      </c>
      <c r="C19" s="1004"/>
    </row>
    <row r="20" spans="1:10" s="195" customFormat="1" ht="12.75" customHeight="1" x14ac:dyDescent="0.2">
      <c r="A20" s="50"/>
      <c r="B20" s="196" t="s">
        <v>232</v>
      </c>
      <c r="C20" s="196"/>
      <c r="D20" s="196"/>
    </row>
    <row r="21" spans="1:10" s="210" customFormat="1" ht="17.25" customHeight="1" x14ac:dyDescent="0.2">
      <c r="A21" s="232" t="s">
        <v>841</v>
      </c>
      <c r="B21" s="232"/>
      <c r="C21" s="810" t="s">
        <v>842</v>
      </c>
      <c r="D21" s="812"/>
      <c r="E21" s="190"/>
      <c r="F21" s="190"/>
      <c r="G21" s="190"/>
      <c r="H21" s="190"/>
      <c r="I21" s="190"/>
      <c r="J21" s="190"/>
    </row>
    <row r="22" spans="1:10" ht="17.25" customHeight="1" x14ac:dyDescent="0.25"/>
    <row r="23" spans="1:10" ht="17.25" customHeight="1" x14ac:dyDescent="0.25"/>
    <row r="24" spans="1:10" ht="17.25" customHeight="1" x14ac:dyDescent="0.25"/>
    <row r="25" spans="1:10" ht="17.25" customHeight="1" x14ac:dyDescent="0.25"/>
    <row r="26" spans="1:10" ht="17.25" customHeight="1" x14ac:dyDescent="0.25"/>
    <row r="27" spans="1:10" ht="17.25" customHeight="1" x14ac:dyDescent="0.25"/>
    <row r="28" spans="1:10" ht="17.25" customHeight="1" x14ac:dyDescent="0.25"/>
    <row r="29" spans="1:10" ht="17.25" customHeight="1" x14ac:dyDescent="0.25"/>
  </sheetData>
  <mergeCells count="12">
    <mergeCell ref="A1:D1"/>
    <mergeCell ref="A2:D2"/>
    <mergeCell ref="A3:D3"/>
    <mergeCell ref="B4:D4"/>
    <mergeCell ref="C13:C19"/>
    <mergeCell ref="C21:D21"/>
    <mergeCell ref="B5:D5"/>
    <mergeCell ref="B6:D6"/>
    <mergeCell ref="B7:D7"/>
    <mergeCell ref="B8:D8"/>
    <mergeCell ref="B9:D9"/>
    <mergeCell ref="B10:D10"/>
  </mergeCells>
  <printOptions horizontalCentered="1"/>
  <pageMargins left="1.4566929133858268" right="0.23622047244094491" top="0.35433070866141736" bottom="0.47244094488188981" header="0.23622047244094491" footer="0.31496062992125984"/>
  <pageSetup paperSize="9" scale="96" firstPageNumber="6" orientation="landscape" blackAndWhite="1" useFirstPageNumber="1" r:id="rId1"/>
  <headerFooter differentOddEven="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18"/>
  <sheetViews>
    <sheetView view="pageBreakPreview" zoomScale="85" zoomScaleSheetLayoutView="85" workbookViewId="0">
      <selection activeCell="F52" sqref="F52:G52"/>
    </sheetView>
  </sheetViews>
  <sheetFormatPr defaultRowHeight="18" customHeight="1" x14ac:dyDescent="0.2"/>
  <cols>
    <col min="1" max="1" width="5.7109375" style="131" customWidth="1"/>
    <col min="2" max="2" width="20.5703125" style="132" customWidth="1"/>
    <col min="3" max="3" width="13.5703125" style="131" customWidth="1"/>
    <col min="4" max="4" width="13.85546875" style="131" customWidth="1"/>
    <col min="5" max="5" width="16" style="131" customWidth="1"/>
    <col min="6" max="6" width="21.28515625" style="131" customWidth="1"/>
    <col min="7" max="7" width="23.28515625" style="131" customWidth="1"/>
    <col min="8" max="8" width="12.28515625" style="131" customWidth="1"/>
    <col min="9" max="16384" width="9.140625" style="131"/>
  </cols>
  <sheetData>
    <row r="1" spans="1:11" s="128" customFormat="1" ht="21" customHeight="1" x14ac:dyDescent="0.2">
      <c r="A1" s="1015" t="s">
        <v>468</v>
      </c>
      <c r="B1" s="1015"/>
      <c r="C1" s="1015"/>
      <c r="D1" s="1015"/>
      <c r="E1" s="1015"/>
      <c r="F1" s="1015"/>
      <c r="G1" s="1015"/>
    </row>
    <row r="2" spans="1:11" s="128" customFormat="1" ht="15.75" customHeight="1" x14ac:dyDescent="0.2">
      <c r="A2" s="129"/>
      <c r="B2" s="129"/>
      <c r="D2" s="129"/>
      <c r="E2" s="129"/>
      <c r="F2" s="129"/>
      <c r="G2" s="129" t="s">
        <v>542</v>
      </c>
    </row>
    <row r="3" spans="1:11" s="124" customFormat="1" ht="18.75" customHeight="1" x14ac:dyDescent="0.3">
      <c r="A3" s="1016" t="str">
        <f>COVER!A1</f>
        <v>Kendriya Vidyalaya  GANGTOK</v>
      </c>
      <c r="B3" s="1016"/>
      <c r="C3" s="1016"/>
      <c r="D3" s="1016"/>
      <c r="E3" s="1016"/>
      <c r="F3" s="1016"/>
      <c r="G3" s="1016"/>
      <c r="H3" s="130"/>
      <c r="I3" s="130"/>
      <c r="J3" s="130"/>
      <c r="K3" s="130"/>
    </row>
    <row r="4" spans="1:11" ht="19.5" customHeight="1" x14ac:dyDescent="0.3">
      <c r="A4" s="1017" t="s">
        <v>868</v>
      </c>
      <c r="B4" s="1017"/>
      <c r="C4" s="1017"/>
      <c r="D4" s="1017"/>
      <c r="E4" s="1017"/>
      <c r="F4" s="1017"/>
      <c r="G4" s="1017"/>
    </row>
    <row r="5" spans="1:11" s="128" customFormat="1" ht="45.75" customHeight="1" x14ac:dyDescent="0.2">
      <c r="A5" s="1018" t="s">
        <v>218</v>
      </c>
      <c r="B5" s="1019" t="s">
        <v>122</v>
      </c>
      <c r="C5" s="1019"/>
      <c r="D5" s="1019"/>
      <c r="E5" s="1020" t="s">
        <v>730</v>
      </c>
      <c r="F5" s="1009" t="s">
        <v>606</v>
      </c>
      <c r="G5" s="1009"/>
    </row>
    <row r="6" spans="1:11" ht="15.75" customHeight="1" x14ac:dyDescent="0.2">
      <c r="A6" s="1018"/>
      <c r="B6" s="1019"/>
      <c r="C6" s="1019"/>
      <c r="D6" s="1019"/>
      <c r="E6" s="1021"/>
      <c r="F6" s="183" t="s">
        <v>233</v>
      </c>
      <c r="G6" s="183" t="s">
        <v>234</v>
      </c>
    </row>
    <row r="7" spans="1:11" ht="21.75" customHeight="1" x14ac:dyDescent="0.2">
      <c r="A7" s="526" t="s">
        <v>4</v>
      </c>
      <c r="B7" s="1014" t="s">
        <v>235</v>
      </c>
      <c r="C7" s="1014"/>
      <c r="D7" s="1014"/>
      <c r="E7" s="527" t="s">
        <v>731</v>
      </c>
      <c r="F7" s="1013">
        <f>SUM('S-7'!C9:C14)+SUM('S-7'!G9:G14)</f>
        <v>37802</v>
      </c>
      <c r="G7" s="1013"/>
    </row>
    <row r="8" spans="1:11" ht="21" customHeight="1" x14ac:dyDescent="0.2">
      <c r="A8" s="526" t="s">
        <v>6</v>
      </c>
      <c r="B8" s="1014" t="s">
        <v>236</v>
      </c>
      <c r="C8" s="1014"/>
      <c r="D8" s="1014"/>
      <c r="E8" s="527" t="s">
        <v>731</v>
      </c>
      <c r="F8" s="528">
        <v>0</v>
      </c>
      <c r="G8" s="530"/>
    </row>
    <row r="9" spans="1:11" ht="20.25" customHeight="1" x14ac:dyDescent="0.2">
      <c r="A9" s="526" t="s">
        <v>8</v>
      </c>
      <c r="B9" s="1014" t="s">
        <v>237</v>
      </c>
      <c r="C9" s="1014"/>
      <c r="D9" s="1014"/>
      <c r="E9" s="527" t="s">
        <v>731</v>
      </c>
      <c r="F9" s="528">
        <v>0</v>
      </c>
      <c r="G9" s="530"/>
    </row>
    <row r="10" spans="1:11" ht="24.75" customHeight="1" x14ac:dyDescent="0.2">
      <c r="A10" s="526" t="s">
        <v>10</v>
      </c>
      <c r="B10" s="1014" t="s">
        <v>261</v>
      </c>
      <c r="C10" s="1014"/>
      <c r="D10" s="1014"/>
      <c r="E10" s="527" t="s">
        <v>731</v>
      </c>
      <c r="F10" s="530"/>
      <c r="G10" s="528">
        <v>0</v>
      </c>
    </row>
    <row r="11" spans="1:11" ht="22.5" customHeight="1" x14ac:dyDescent="0.2">
      <c r="A11" s="526" t="s">
        <v>13</v>
      </c>
      <c r="B11" s="1014" t="s">
        <v>238</v>
      </c>
      <c r="C11" s="1014"/>
      <c r="D11" s="1014"/>
      <c r="E11" s="527" t="s">
        <v>731</v>
      </c>
      <c r="F11" s="530"/>
      <c r="G11" s="528">
        <v>0</v>
      </c>
    </row>
    <row r="12" spans="1:11" ht="15.75" customHeight="1" x14ac:dyDescent="0.2">
      <c r="A12" s="529"/>
      <c r="B12" s="1010" t="s">
        <v>258</v>
      </c>
      <c r="C12" s="1011"/>
      <c r="D12" s="1011"/>
      <c r="E12" s="1012"/>
      <c r="F12" s="1013">
        <f>F7+F8+F9-G10-G11</f>
        <v>37802</v>
      </c>
      <c r="G12" s="1013"/>
    </row>
    <row r="13" spans="1:11" ht="15.75" customHeight="1" x14ac:dyDescent="0.2">
      <c r="A13" s="529"/>
      <c r="B13" s="1010" t="s">
        <v>259</v>
      </c>
      <c r="C13" s="1011"/>
      <c r="D13" s="1011"/>
      <c r="E13" s="1012"/>
      <c r="F13" s="1013">
        <v>37802</v>
      </c>
      <c r="G13" s="1013"/>
    </row>
    <row r="14" spans="1:11" ht="20.25" customHeight="1" x14ac:dyDescent="0.2">
      <c r="A14" s="529"/>
      <c r="B14" s="1010" t="s">
        <v>257</v>
      </c>
      <c r="C14" s="1011"/>
      <c r="D14" s="1011"/>
      <c r="E14" s="1012"/>
      <c r="F14" s="1013">
        <f>F12-F13</f>
        <v>0</v>
      </c>
      <c r="G14" s="1013"/>
    </row>
    <row r="15" spans="1:11" ht="13.5" customHeight="1" x14ac:dyDescent="0.2">
      <c r="A15" s="1005" t="s">
        <v>260</v>
      </c>
      <c r="B15" s="1005"/>
      <c r="C15" s="1005"/>
      <c r="D15" s="1005"/>
      <c r="E15" s="1005"/>
      <c r="F15" s="1005"/>
      <c r="G15" s="1005"/>
    </row>
    <row r="16" spans="1:11" ht="13.5" customHeight="1" x14ac:dyDescent="0.2">
      <c r="A16" s="184">
        <v>1</v>
      </c>
      <c r="B16" s="1008" t="s">
        <v>254</v>
      </c>
      <c r="C16" s="1008"/>
      <c r="D16" s="1008"/>
      <c r="E16" s="1008"/>
      <c r="F16" s="1008"/>
      <c r="G16" s="1008"/>
    </row>
    <row r="17" spans="1:7" ht="13.5" customHeight="1" x14ac:dyDescent="0.2">
      <c r="A17" s="185" t="s">
        <v>152</v>
      </c>
      <c r="B17" s="186" t="s">
        <v>250</v>
      </c>
      <c r="C17" s="184" t="s">
        <v>251</v>
      </c>
      <c r="D17" s="184" t="s">
        <v>231</v>
      </c>
      <c r="E17" s="184"/>
      <c r="F17" s="184" t="s">
        <v>252</v>
      </c>
      <c r="G17" s="184" t="s">
        <v>253</v>
      </c>
    </row>
    <row r="18" spans="1:7" ht="13.5" customHeight="1" x14ac:dyDescent="0.2">
      <c r="A18" s="187" t="s">
        <v>607</v>
      </c>
      <c r="B18" s="186"/>
      <c r="C18" s="184"/>
      <c r="D18" s="184"/>
      <c r="E18" s="184"/>
      <c r="F18" s="184"/>
      <c r="G18" s="184"/>
    </row>
    <row r="19" spans="1:7" ht="13.5" customHeight="1" x14ac:dyDescent="0.2">
      <c r="A19" s="187" t="s">
        <v>608</v>
      </c>
      <c r="B19" s="186"/>
      <c r="C19" s="184"/>
      <c r="D19" s="184"/>
      <c r="E19" s="184"/>
      <c r="F19" s="184"/>
      <c r="G19" s="184"/>
    </row>
    <row r="20" spans="1:7" ht="13.5" customHeight="1" x14ac:dyDescent="0.2">
      <c r="A20" s="187" t="s">
        <v>609</v>
      </c>
      <c r="B20" s="186"/>
      <c r="C20" s="184"/>
      <c r="D20" s="184"/>
      <c r="E20" s="184"/>
      <c r="F20" s="184"/>
      <c r="G20" s="184"/>
    </row>
    <row r="21" spans="1:7" ht="13.5" customHeight="1" x14ac:dyDescent="0.2">
      <c r="A21" s="187" t="s">
        <v>610</v>
      </c>
      <c r="B21" s="186"/>
      <c r="C21" s="184"/>
      <c r="D21" s="184"/>
      <c r="E21" s="184"/>
      <c r="F21" s="184"/>
      <c r="G21" s="184"/>
    </row>
    <row r="22" spans="1:7" ht="13.5" customHeight="1" x14ac:dyDescent="0.2">
      <c r="A22" s="187" t="s">
        <v>611</v>
      </c>
      <c r="B22" s="186"/>
      <c r="C22" s="184"/>
      <c r="D22" s="184"/>
      <c r="E22" s="184"/>
      <c r="F22" s="184"/>
      <c r="G22" s="184"/>
    </row>
    <row r="23" spans="1:7" ht="13.5" customHeight="1" x14ac:dyDescent="0.2">
      <c r="A23" s="187" t="s">
        <v>612</v>
      </c>
      <c r="B23" s="186"/>
      <c r="C23" s="184"/>
      <c r="D23" s="184"/>
      <c r="E23" s="184"/>
      <c r="F23" s="184"/>
      <c r="G23" s="184"/>
    </row>
    <row r="24" spans="1:7" ht="13.5" customHeight="1" x14ac:dyDescent="0.2">
      <c r="A24" s="187" t="s">
        <v>613</v>
      </c>
      <c r="B24" s="186"/>
      <c r="C24" s="184"/>
      <c r="D24" s="184"/>
      <c r="E24" s="184"/>
      <c r="F24" s="184"/>
      <c r="G24" s="184"/>
    </row>
    <row r="25" spans="1:7" ht="13.5" customHeight="1" x14ac:dyDescent="0.2">
      <c r="A25" s="187" t="s">
        <v>614</v>
      </c>
      <c r="B25" s="186"/>
      <c r="C25" s="184"/>
      <c r="D25" s="184"/>
      <c r="E25" s="184"/>
      <c r="F25" s="184"/>
      <c r="G25" s="184"/>
    </row>
    <row r="26" spans="1:7" ht="13.5" customHeight="1" x14ac:dyDescent="0.2">
      <c r="A26" s="187" t="s">
        <v>615</v>
      </c>
      <c r="B26" s="186"/>
      <c r="C26" s="184"/>
      <c r="D26" s="184"/>
      <c r="E26" s="184"/>
      <c r="F26" s="184"/>
      <c r="G26" s="184"/>
    </row>
    <row r="27" spans="1:7" s="128" customFormat="1" ht="13.5" customHeight="1" x14ac:dyDescent="0.2">
      <c r="A27" s="1009" t="s">
        <v>106</v>
      </c>
      <c r="B27" s="1009"/>
      <c r="C27" s="1009"/>
      <c r="D27" s="188">
        <f>SUM(D18:D26)</f>
        <v>0</v>
      </c>
      <c r="E27" s="184"/>
      <c r="F27" s="1009"/>
      <c r="G27" s="1009"/>
    </row>
    <row r="28" spans="1:7" ht="13.5" customHeight="1" x14ac:dyDescent="0.2">
      <c r="A28" s="188">
        <v>2</v>
      </c>
      <c r="B28" s="1008" t="s">
        <v>262</v>
      </c>
      <c r="C28" s="1008"/>
      <c r="D28" s="1008"/>
      <c r="E28" s="1008"/>
      <c r="F28" s="1008"/>
      <c r="G28" s="1008"/>
    </row>
    <row r="29" spans="1:7" ht="13.5" customHeight="1" x14ac:dyDescent="0.2">
      <c r="A29" s="188">
        <v>1</v>
      </c>
      <c r="B29" s="547"/>
      <c r="C29" s="547"/>
      <c r="D29" s="547"/>
      <c r="E29" s="547"/>
      <c r="F29" s="547"/>
      <c r="G29" s="547"/>
    </row>
    <row r="30" spans="1:7" ht="13.5" customHeight="1" x14ac:dyDescent="0.2">
      <c r="A30" s="184">
        <v>2</v>
      </c>
      <c r="B30" s="549"/>
      <c r="C30" s="184"/>
      <c r="D30" s="548"/>
      <c r="E30" s="184"/>
      <c r="F30" s="184"/>
      <c r="G30" s="184"/>
    </row>
    <row r="31" spans="1:7" ht="13.5" customHeight="1" x14ac:dyDescent="0.2">
      <c r="A31" s="1009" t="s">
        <v>106</v>
      </c>
      <c r="B31" s="1009"/>
      <c r="C31" s="1009"/>
      <c r="D31" s="184"/>
      <c r="E31" s="184"/>
      <c r="F31" s="1009"/>
      <c r="G31" s="1009"/>
    </row>
    <row r="32" spans="1:7" s="128" customFormat="1" ht="13.5" customHeight="1" x14ac:dyDescent="0.2">
      <c r="A32" s="188">
        <v>3</v>
      </c>
      <c r="B32" s="1008" t="s">
        <v>255</v>
      </c>
      <c r="C32" s="1008"/>
      <c r="D32" s="1008"/>
      <c r="E32" s="1008"/>
      <c r="F32" s="1008"/>
      <c r="G32" s="1008"/>
    </row>
    <row r="33" spans="1:7" ht="13.5" customHeight="1" x14ac:dyDescent="0.2">
      <c r="A33" s="184">
        <v>1</v>
      </c>
      <c r="B33" s="186"/>
      <c r="C33" s="184"/>
      <c r="D33" s="184"/>
      <c r="E33" s="184"/>
      <c r="F33" s="184"/>
      <c r="G33" s="184"/>
    </row>
    <row r="34" spans="1:7" ht="13.5" customHeight="1" x14ac:dyDescent="0.2">
      <c r="A34" s="1009" t="s">
        <v>106</v>
      </c>
      <c r="B34" s="1009"/>
      <c r="C34" s="1009"/>
      <c r="D34" s="184"/>
      <c r="E34" s="184"/>
      <c r="F34" s="1009"/>
      <c r="G34" s="1009"/>
    </row>
    <row r="35" spans="1:7" ht="13.5" customHeight="1" x14ac:dyDescent="0.2">
      <c r="A35" s="188">
        <v>4</v>
      </c>
      <c r="B35" s="1008" t="s">
        <v>256</v>
      </c>
      <c r="C35" s="1008"/>
      <c r="D35" s="1008"/>
      <c r="E35" s="1008"/>
      <c r="F35" s="1008"/>
      <c r="G35" s="1008"/>
    </row>
    <row r="36" spans="1:7" ht="18" customHeight="1" x14ac:dyDescent="0.2">
      <c r="A36" s="184">
        <v>1</v>
      </c>
      <c r="B36" s="186"/>
      <c r="C36" s="184"/>
      <c r="D36" s="184"/>
      <c r="E36" s="184"/>
      <c r="F36" s="184"/>
      <c r="G36" s="184"/>
    </row>
    <row r="37" spans="1:7" s="133" customFormat="1" ht="24" customHeight="1" x14ac:dyDescent="0.2">
      <c r="A37" s="1009" t="s">
        <v>106</v>
      </c>
      <c r="B37" s="1009"/>
      <c r="C37" s="1009"/>
      <c r="D37" s="184"/>
      <c r="E37" s="184"/>
      <c r="F37" s="1009"/>
      <c r="G37" s="1009"/>
    </row>
    <row r="38" spans="1:7" ht="30" customHeight="1" x14ac:dyDescent="0.2">
      <c r="A38" s="1005" t="s">
        <v>263</v>
      </c>
      <c r="B38" s="1005"/>
      <c r="C38" s="1005"/>
      <c r="D38" s="1005"/>
      <c r="E38" s="1005"/>
      <c r="F38" s="1005"/>
      <c r="G38" s="1005"/>
    </row>
    <row r="39" spans="1:7" ht="24" customHeight="1" x14ac:dyDescent="0.2">
      <c r="A39" s="1006" t="s">
        <v>299</v>
      </c>
      <c r="B39" s="1006"/>
      <c r="C39" s="1006"/>
      <c r="D39" s="1006"/>
      <c r="E39" s="1006"/>
      <c r="F39" s="1006"/>
      <c r="G39" s="1006"/>
    </row>
    <row r="40" spans="1:7" ht="18" customHeight="1" x14ac:dyDescent="0.2">
      <c r="A40" s="1007" t="s">
        <v>840</v>
      </c>
      <c r="B40" s="1007"/>
      <c r="C40" s="1007"/>
      <c r="D40" s="1007"/>
      <c r="E40" s="1007"/>
      <c r="F40" s="1007"/>
      <c r="G40" s="1007"/>
    </row>
    <row r="41" spans="1:7" ht="18" customHeight="1" x14ac:dyDescent="0.2">
      <c r="A41" s="1015" t="s">
        <v>468</v>
      </c>
      <c r="B41" s="1015"/>
      <c r="C41" s="1015"/>
      <c r="D41" s="1015"/>
      <c r="E41" s="1015"/>
      <c r="F41" s="1015"/>
      <c r="G41" s="1015"/>
    </row>
    <row r="42" spans="1:7" ht="18" customHeight="1" x14ac:dyDescent="0.2">
      <c r="A42" s="129"/>
      <c r="B42" s="129"/>
      <c r="C42" s="128"/>
      <c r="D42" s="129"/>
      <c r="E42" s="129"/>
      <c r="F42" s="129"/>
      <c r="G42" s="129" t="s">
        <v>542</v>
      </c>
    </row>
    <row r="43" spans="1:7" ht="21.75" customHeight="1" x14ac:dyDescent="0.3">
      <c r="A43" s="1016" t="str">
        <f>COVER!A1</f>
        <v>Kendriya Vidyalaya  GANGTOK</v>
      </c>
      <c r="B43" s="1016"/>
      <c r="C43" s="1016"/>
      <c r="D43" s="1016"/>
      <c r="E43" s="1016"/>
      <c r="F43" s="1016"/>
      <c r="G43" s="1016"/>
    </row>
    <row r="44" spans="1:7" ht="18" customHeight="1" x14ac:dyDescent="0.3">
      <c r="A44" s="1017" t="s">
        <v>872</v>
      </c>
      <c r="B44" s="1017"/>
      <c r="C44" s="1017"/>
      <c r="D44" s="1017"/>
      <c r="E44" s="1017"/>
      <c r="F44" s="1017"/>
      <c r="G44" s="1017"/>
    </row>
    <row r="45" spans="1:7" ht="18" customHeight="1" x14ac:dyDescent="0.2">
      <c r="A45" s="1018" t="s">
        <v>218</v>
      </c>
      <c r="B45" s="1019" t="s">
        <v>122</v>
      </c>
      <c r="C45" s="1019"/>
      <c r="D45" s="1019"/>
      <c r="E45" s="1020" t="s">
        <v>730</v>
      </c>
      <c r="F45" s="1009" t="s">
        <v>606</v>
      </c>
      <c r="G45" s="1009"/>
    </row>
    <row r="46" spans="1:7" ht="18" customHeight="1" x14ac:dyDescent="0.2">
      <c r="A46" s="1018"/>
      <c r="B46" s="1019"/>
      <c r="C46" s="1019"/>
      <c r="D46" s="1019"/>
      <c r="E46" s="1021"/>
      <c r="F46" s="183" t="s">
        <v>233</v>
      </c>
      <c r="G46" s="183" t="s">
        <v>234</v>
      </c>
    </row>
    <row r="47" spans="1:7" ht="18" customHeight="1" x14ac:dyDescent="0.2">
      <c r="A47" s="526" t="s">
        <v>4</v>
      </c>
      <c r="B47" s="1014" t="s">
        <v>235</v>
      </c>
      <c r="C47" s="1014"/>
      <c r="D47" s="1014"/>
      <c r="E47" s="527" t="s">
        <v>143</v>
      </c>
      <c r="F47" s="1013">
        <f>SUM('S-7'!D9:D14)</f>
        <v>1505633</v>
      </c>
      <c r="G47" s="1013"/>
    </row>
    <row r="48" spans="1:7" ht="18" customHeight="1" x14ac:dyDescent="0.2">
      <c r="A48" s="526" t="s">
        <v>6</v>
      </c>
      <c r="B48" s="1014" t="s">
        <v>236</v>
      </c>
      <c r="C48" s="1014"/>
      <c r="D48" s="1014"/>
      <c r="E48" s="527" t="s">
        <v>143</v>
      </c>
      <c r="F48" s="528">
        <v>4999</v>
      </c>
      <c r="G48" s="530"/>
    </row>
    <row r="49" spans="1:7" ht="18" customHeight="1" x14ac:dyDescent="0.2">
      <c r="A49" s="526" t="s">
        <v>8</v>
      </c>
      <c r="B49" s="1014" t="s">
        <v>237</v>
      </c>
      <c r="C49" s="1014"/>
      <c r="D49" s="1014"/>
      <c r="E49" s="527" t="s">
        <v>143</v>
      </c>
      <c r="F49" s="528"/>
      <c r="G49" s="530"/>
    </row>
    <row r="50" spans="1:7" ht="18" customHeight="1" x14ac:dyDescent="0.2">
      <c r="A50" s="526" t="s">
        <v>10</v>
      </c>
      <c r="B50" s="1014" t="s">
        <v>261</v>
      </c>
      <c r="C50" s="1014"/>
      <c r="D50" s="1014"/>
      <c r="E50" s="527" t="s">
        <v>143</v>
      </c>
      <c r="F50" s="530"/>
      <c r="G50" s="528"/>
    </row>
    <row r="51" spans="1:7" ht="18" customHeight="1" x14ac:dyDescent="0.2">
      <c r="A51" s="526" t="s">
        <v>13</v>
      </c>
      <c r="B51" s="1014" t="s">
        <v>238</v>
      </c>
      <c r="C51" s="1014"/>
      <c r="D51" s="1014"/>
      <c r="E51" s="527" t="s">
        <v>143</v>
      </c>
      <c r="F51" s="530"/>
      <c r="G51" s="528"/>
    </row>
    <row r="52" spans="1:7" ht="18" customHeight="1" x14ac:dyDescent="0.2">
      <c r="A52" s="529"/>
      <c r="B52" s="1010" t="s">
        <v>258</v>
      </c>
      <c r="C52" s="1011"/>
      <c r="D52" s="1011"/>
      <c r="E52" s="1012"/>
      <c r="F52" s="1013">
        <f>F47+F48+F49-G50-G51</f>
        <v>1510632</v>
      </c>
      <c r="G52" s="1013"/>
    </row>
    <row r="53" spans="1:7" ht="18" customHeight="1" x14ac:dyDescent="0.2">
      <c r="A53" s="529"/>
      <c r="B53" s="1010" t="s">
        <v>259</v>
      </c>
      <c r="C53" s="1011"/>
      <c r="D53" s="1011"/>
      <c r="E53" s="1012"/>
      <c r="F53" s="1013">
        <v>1510632</v>
      </c>
      <c r="G53" s="1013"/>
    </row>
    <row r="54" spans="1:7" ht="18" customHeight="1" x14ac:dyDescent="0.2">
      <c r="A54" s="529"/>
      <c r="B54" s="1010" t="s">
        <v>257</v>
      </c>
      <c r="C54" s="1011"/>
      <c r="D54" s="1011"/>
      <c r="E54" s="1012"/>
      <c r="F54" s="1013">
        <f>F52-F53</f>
        <v>0</v>
      </c>
      <c r="G54" s="1013"/>
    </row>
    <row r="55" spans="1:7" ht="18" customHeight="1" x14ac:dyDescent="0.2">
      <c r="A55" s="1005" t="s">
        <v>260</v>
      </c>
      <c r="B55" s="1005"/>
      <c r="C55" s="1005"/>
      <c r="D55" s="1005"/>
      <c r="E55" s="1005"/>
      <c r="F55" s="1005"/>
      <c r="G55" s="1005"/>
    </row>
    <row r="56" spans="1:7" ht="18" customHeight="1" x14ac:dyDescent="0.2">
      <c r="A56" s="184">
        <v>1</v>
      </c>
      <c r="B56" s="1008" t="s">
        <v>254</v>
      </c>
      <c r="C56" s="1008"/>
      <c r="D56" s="1008"/>
      <c r="E56" s="1008"/>
      <c r="F56" s="1008"/>
      <c r="G56" s="1008"/>
    </row>
    <row r="57" spans="1:7" ht="18" customHeight="1" x14ac:dyDescent="0.2">
      <c r="A57" s="185" t="s">
        <v>152</v>
      </c>
      <c r="B57" s="186" t="s">
        <v>250</v>
      </c>
      <c r="C57" s="184" t="s">
        <v>251</v>
      </c>
      <c r="D57" s="184" t="s">
        <v>231</v>
      </c>
      <c r="E57" s="184"/>
      <c r="F57" s="184" t="s">
        <v>252</v>
      </c>
      <c r="G57" s="184" t="s">
        <v>253</v>
      </c>
    </row>
    <row r="58" spans="1:7" ht="18" customHeight="1" x14ac:dyDescent="0.2">
      <c r="A58" s="187" t="s">
        <v>607</v>
      </c>
      <c r="B58" s="705" t="s">
        <v>897</v>
      </c>
      <c r="C58" s="184" t="s">
        <v>894</v>
      </c>
      <c r="D58" s="184">
        <v>4999</v>
      </c>
      <c r="E58" s="184"/>
      <c r="F58" s="184" t="s">
        <v>11</v>
      </c>
      <c r="G58" s="184"/>
    </row>
    <row r="59" spans="1:7" ht="18" customHeight="1" x14ac:dyDescent="0.2">
      <c r="A59" s="187" t="s">
        <v>608</v>
      </c>
      <c r="B59" s="186"/>
      <c r="C59" s="184"/>
      <c r="D59" s="184"/>
      <c r="E59" s="184"/>
      <c r="F59" s="184"/>
      <c r="G59" s="184"/>
    </row>
    <row r="60" spans="1:7" ht="18" customHeight="1" x14ac:dyDescent="0.2">
      <c r="A60" s="187" t="s">
        <v>609</v>
      </c>
      <c r="B60" s="186"/>
      <c r="C60" s="184"/>
      <c r="D60" s="184"/>
      <c r="E60" s="184"/>
      <c r="F60" s="184"/>
      <c r="G60" s="184"/>
    </row>
    <row r="61" spans="1:7" ht="18" customHeight="1" x14ac:dyDescent="0.2">
      <c r="A61" s="187" t="s">
        <v>610</v>
      </c>
      <c r="B61" s="186"/>
      <c r="C61" s="184"/>
      <c r="D61" s="184"/>
      <c r="E61" s="184"/>
      <c r="F61" s="184"/>
      <c r="G61" s="184"/>
    </row>
    <row r="62" spans="1:7" ht="18" customHeight="1" x14ac:dyDescent="0.2">
      <c r="A62" s="187" t="s">
        <v>611</v>
      </c>
      <c r="B62" s="186"/>
      <c r="C62" s="184"/>
      <c r="D62" s="184"/>
      <c r="E62" s="184"/>
      <c r="F62" s="184"/>
      <c r="G62" s="184"/>
    </row>
    <row r="63" spans="1:7" ht="18" customHeight="1" x14ac:dyDescent="0.2">
      <c r="A63" s="187" t="s">
        <v>612</v>
      </c>
      <c r="B63" s="186"/>
      <c r="C63" s="184"/>
      <c r="D63" s="184"/>
      <c r="E63" s="184"/>
      <c r="F63" s="184"/>
      <c r="G63" s="184"/>
    </row>
    <row r="64" spans="1:7" ht="18" customHeight="1" x14ac:dyDescent="0.2">
      <c r="A64" s="187" t="s">
        <v>613</v>
      </c>
      <c r="B64" s="186"/>
      <c r="C64" s="184"/>
      <c r="D64" s="184"/>
      <c r="E64" s="184"/>
      <c r="F64" s="184"/>
      <c r="G64" s="184"/>
    </row>
    <row r="65" spans="1:7" ht="18" customHeight="1" x14ac:dyDescent="0.2">
      <c r="A65" s="187" t="s">
        <v>614</v>
      </c>
      <c r="B65" s="186"/>
      <c r="C65" s="184"/>
      <c r="D65" s="184"/>
      <c r="E65" s="184"/>
      <c r="F65" s="184"/>
      <c r="G65" s="184"/>
    </row>
    <row r="66" spans="1:7" ht="18" customHeight="1" x14ac:dyDescent="0.2">
      <c r="A66" s="187" t="s">
        <v>615</v>
      </c>
      <c r="B66" s="186"/>
      <c r="C66" s="184"/>
      <c r="D66" s="184"/>
      <c r="E66" s="184"/>
      <c r="F66" s="184"/>
      <c r="G66" s="184"/>
    </row>
    <row r="67" spans="1:7" ht="18" customHeight="1" x14ac:dyDescent="0.2">
      <c r="A67" s="1009" t="s">
        <v>106</v>
      </c>
      <c r="B67" s="1009"/>
      <c r="C67" s="1009"/>
      <c r="D67" s="188">
        <f>SUM(D58:D66)</f>
        <v>4999</v>
      </c>
      <c r="E67" s="184"/>
      <c r="F67" s="1009"/>
      <c r="G67" s="1009"/>
    </row>
    <row r="68" spans="1:7" ht="18" customHeight="1" x14ac:dyDescent="0.2">
      <c r="A68" s="188">
        <v>2</v>
      </c>
      <c r="B68" s="1008" t="s">
        <v>262</v>
      </c>
      <c r="C68" s="1008"/>
      <c r="D68" s="1008"/>
      <c r="E68" s="1008"/>
      <c r="F68" s="1008"/>
      <c r="G68" s="1008"/>
    </row>
    <row r="69" spans="1:7" ht="18" customHeight="1" x14ac:dyDescent="0.2">
      <c r="A69" s="184">
        <v>1</v>
      </c>
      <c r="B69" s="186"/>
      <c r="C69" s="184"/>
      <c r="D69" s="184"/>
      <c r="E69" s="184"/>
      <c r="F69" s="184"/>
      <c r="G69" s="184"/>
    </row>
    <row r="70" spans="1:7" ht="18" customHeight="1" x14ac:dyDescent="0.2">
      <c r="A70" s="1009" t="s">
        <v>106</v>
      </c>
      <c r="B70" s="1009"/>
      <c r="C70" s="1009"/>
      <c r="D70" s="184"/>
      <c r="E70" s="184"/>
      <c r="F70" s="1009"/>
      <c r="G70" s="1009"/>
    </row>
    <row r="71" spans="1:7" ht="18" customHeight="1" x14ac:dyDescent="0.2">
      <c r="A71" s="188">
        <v>3</v>
      </c>
      <c r="B71" s="1008" t="s">
        <v>255</v>
      </c>
      <c r="C71" s="1008"/>
      <c r="D71" s="1008"/>
      <c r="E71" s="1008"/>
      <c r="F71" s="1008"/>
      <c r="G71" s="1008"/>
    </row>
    <row r="72" spans="1:7" ht="18" customHeight="1" x14ac:dyDescent="0.2">
      <c r="A72" s="184">
        <v>1</v>
      </c>
      <c r="B72" s="186"/>
      <c r="C72" s="184"/>
      <c r="D72" s="184"/>
      <c r="E72" s="184"/>
      <c r="F72" s="184"/>
      <c r="G72" s="184"/>
    </row>
    <row r="73" spans="1:7" ht="18" customHeight="1" x14ac:dyDescent="0.2">
      <c r="A73" s="1009" t="s">
        <v>106</v>
      </c>
      <c r="B73" s="1009"/>
      <c r="C73" s="1009"/>
      <c r="D73" s="184"/>
      <c r="E73" s="184"/>
      <c r="F73" s="1009"/>
      <c r="G73" s="1009"/>
    </row>
    <row r="74" spans="1:7" ht="18" customHeight="1" x14ac:dyDescent="0.2">
      <c r="A74" s="188">
        <v>4</v>
      </c>
      <c r="B74" s="1008" t="s">
        <v>256</v>
      </c>
      <c r="C74" s="1008"/>
      <c r="D74" s="1008"/>
      <c r="E74" s="1008"/>
      <c r="F74" s="1008"/>
      <c r="G74" s="1008"/>
    </row>
    <row r="75" spans="1:7" ht="18" customHeight="1" x14ac:dyDescent="0.2">
      <c r="A75" s="184">
        <v>1</v>
      </c>
      <c r="B75" s="186"/>
      <c r="C75" s="184"/>
      <c r="D75" s="184"/>
      <c r="E75" s="184"/>
      <c r="F75" s="184"/>
      <c r="G75" s="184"/>
    </row>
    <row r="76" spans="1:7" ht="18" customHeight="1" x14ac:dyDescent="0.2">
      <c r="A76" s="1009" t="s">
        <v>106</v>
      </c>
      <c r="B76" s="1009"/>
      <c r="C76" s="1009"/>
      <c r="D76" s="184"/>
      <c r="E76" s="184"/>
      <c r="F76" s="1009"/>
      <c r="G76" s="1009"/>
    </row>
    <row r="77" spans="1:7" ht="18" customHeight="1" x14ac:dyDescent="0.2">
      <c r="A77" s="1005" t="s">
        <v>263</v>
      </c>
      <c r="B77" s="1005"/>
      <c r="C77" s="1005"/>
      <c r="D77" s="1005"/>
      <c r="E77" s="1005"/>
      <c r="F77" s="1005"/>
      <c r="G77" s="1005"/>
    </row>
    <row r="78" spans="1:7" ht="18" customHeight="1" x14ac:dyDescent="0.2">
      <c r="A78" s="1006" t="s">
        <v>299</v>
      </c>
      <c r="B78" s="1006"/>
      <c r="C78" s="1006"/>
      <c r="D78" s="1006"/>
      <c r="E78" s="1006"/>
      <c r="F78" s="1006"/>
      <c r="G78" s="1006"/>
    </row>
    <row r="79" spans="1:7" ht="18" customHeight="1" x14ac:dyDescent="0.2">
      <c r="A79" s="1007" t="s">
        <v>840</v>
      </c>
      <c r="B79" s="1007"/>
      <c r="C79" s="1007"/>
      <c r="D79" s="1007"/>
      <c r="E79" s="1007"/>
      <c r="F79" s="1007"/>
      <c r="G79" s="1007"/>
    </row>
    <row r="80" spans="1:7" ht="18" customHeight="1" x14ac:dyDescent="0.2">
      <c r="A80" s="1015" t="s">
        <v>468</v>
      </c>
      <c r="B80" s="1015"/>
      <c r="C80" s="1015"/>
      <c r="D80" s="1015"/>
      <c r="E80" s="1015"/>
      <c r="F80" s="1015"/>
      <c r="G80" s="1015"/>
    </row>
    <row r="81" spans="1:7" ht="18" customHeight="1" x14ac:dyDescent="0.2">
      <c r="A81" s="129"/>
      <c r="B81" s="129"/>
      <c r="C81" s="128"/>
      <c r="D81" s="129"/>
      <c r="E81" s="129"/>
      <c r="F81" s="129"/>
      <c r="G81" s="129" t="s">
        <v>542</v>
      </c>
    </row>
    <row r="82" spans="1:7" ht="18" customHeight="1" x14ac:dyDescent="0.3">
      <c r="A82" s="1016" t="str">
        <f>COVER!A1</f>
        <v>Kendriya Vidyalaya  GANGTOK</v>
      </c>
      <c r="B82" s="1016"/>
      <c r="C82" s="1016"/>
      <c r="D82" s="1016"/>
      <c r="E82" s="1016"/>
      <c r="F82" s="1016"/>
      <c r="G82" s="1016"/>
    </row>
    <row r="83" spans="1:7" ht="18" customHeight="1" x14ac:dyDescent="0.3">
      <c r="A83" s="1017" t="s">
        <v>871</v>
      </c>
      <c r="B83" s="1017"/>
      <c r="C83" s="1017"/>
      <c r="D83" s="1017"/>
      <c r="E83" s="1017"/>
      <c r="F83" s="1017"/>
      <c r="G83" s="1017"/>
    </row>
    <row r="84" spans="1:7" ht="18" customHeight="1" x14ac:dyDescent="0.2">
      <c r="A84" s="1018" t="s">
        <v>218</v>
      </c>
      <c r="B84" s="1019" t="s">
        <v>122</v>
      </c>
      <c r="C84" s="1019"/>
      <c r="D84" s="1019"/>
      <c r="E84" s="1020" t="s">
        <v>730</v>
      </c>
      <c r="F84" s="1009" t="s">
        <v>606</v>
      </c>
      <c r="G84" s="1009"/>
    </row>
    <row r="85" spans="1:7" ht="18" customHeight="1" x14ac:dyDescent="0.2">
      <c r="A85" s="1018"/>
      <c r="B85" s="1019"/>
      <c r="C85" s="1019"/>
      <c r="D85" s="1019"/>
      <c r="E85" s="1021"/>
      <c r="F85" s="183" t="s">
        <v>233</v>
      </c>
      <c r="G85" s="183" t="s">
        <v>234</v>
      </c>
    </row>
    <row r="86" spans="1:7" ht="18" customHeight="1" x14ac:dyDescent="0.2">
      <c r="A86" s="526" t="s">
        <v>4</v>
      </c>
      <c r="B86" s="1014" t="s">
        <v>235</v>
      </c>
      <c r="C86" s="1014"/>
      <c r="D86" s="1014"/>
      <c r="E86" s="527" t="s">
        <v>644</v>
      </c>
      <c r="F86" s="1013">
        <f>SUM('S-7'!F9:F14)</f>
        <v>0</v>
      </c>
      <c r="G86" s="1013"/>
    </row>
    <row r="87" spans="1:7" ht="18" customHeight="1" x14ac:dyDescent="0.2">
      <c r="A87" s="526" t="s">
        <v>6</v>
      </c>
      <c r="B87" s="1014" t="s">
        <v>236</v>
      </c>
      <c r="C87" s="1014"/>
      <c r="D87" s="1014"/>
      <c r="E87" s="527" t="s">
        <v>644</v>
      </c>
      <c r="F87" s="528"/>
      <c r="G87" s="530"/>
    </row>
    <row r="88" spans="1:7" ht="18" customHeight="1" x14ac:dyDescent="0.2">
      <c r="A88" s="526" t="s">
        <v>8</v>
      </c>
      <c r="B88" s="1014" t="s">
        <v>237</v>
      </c>
      <c r="C88" s="1014"/>
      <c r="D88" s="1014"/>
      <c r="E88" s="527" t="s">
        <v>644</v>
      </c>
      <c r="F88" s="528"/>
      <c r="G88" s="530"/>
    </row>
    <row r="89" spans="1:7" ht="18" customHeight="1" x14ac:dyDescent="0.2">
      <c r="A89" s="526" t="s">
        <v>10</v>
      </c>
      <c r="B89" s="1014" t="s">
        <v>261</v>
      </c>
      <c r="C89" s="1014"/>
      <c r="D89" s="1014"/>
      <c r="E89" s="527" t="s">
        <v>644</v>
      </c>
      <c r="F89" s="530"/>
      <c r="G89" s="528"/>
    </row>
    <row r="90" spans="1:7" ht="18" customHeight="1" x14ac:dyDescent="0.2">
      <c r="A90" s="526" t="s">
        <v>13</v>
      </c>
      <c r="B90" s="1014" t="s">
        <v>238</v>
      </c>
      <c r="C90" s="1014"/>
      <c r="D90" s="1014"/>
      <c r="E90" s="527" t="s">
        <v>644</v>
      </c>
      <c r="F90" s="530"/>
      <c r="G90" s="528"/>
    </row>
    <row r="91" spans="1:7" ht="18" customHeight="1" x14ac:dyDescent="0.2">
      <c r="A91" s="529"/>
      <c r="B91" s="1010" t="s">
        <v>258</v>
      </c>
      <c r="C91" s="1011"/>
      <c r="D91" s="1011"/>
      <c r="E91" s="1012"/>
      <c r="F91" s="1013">
        <f>F86+F87+F88-G89-G90</f>
        <v>0</v>
      </c>
      <c r="G91" s="1013"/>
    </row>
    <row r="92" spans="1:7" ht="18" customHeight="1" x14ac:dyDescent="0.2">
      <c r="A92" s="529"/>
      <c r="B92" s="1010" t="s">
        <v>259</v>
      </c>
      <c r="C92" s="1011"/>
      <c r="D92" s="1011"/>
      <c r="E92" s="1012"/>
      <c r="F92" s="1013"/>
      <c r="G92" s="1013"/>
    </row>
    <row r="93" spans="1:7" ht="18" customHeight="1" x14ac:dyDescent="0.2">
      <c r="A93" s="529"/>
      <c r="B93" s="1010" t="s">
        <v>257</v>
      </c>
      <c r="C93" s="1011"/>
      <c r="D93" s="1011"/>
      <c r="E93" s="1012"/>
      <c r="F93" s="1013">
        <f>F91-F92</f>
        <v>0</v>
      </c>
      <c r="G93" s="1013"/>
    </row>
    <row r="94" spans="1:7" ht="18" customHeight="1" x14ac:dyDescent="0.2">
      <c r="A94" s="1005" t="s">
        <v>260</v>
      </c>
      <c r="B94" s="1005"/>
      <c r="C94" s="1005"/>
      <c r="D94" s="1005"/>
      <c r="E94" s="1005"/>
      <c r="F94" s="1005"/>
      <c r="G94" s="1005"/>
    </row>
    <row r="95" spans="1:7" ht="18" customHeight="1" x14ac:dyDescent="0.2">
      <c r="A95" s="184">
        <v>1</v>
      </c>
      <c r="B95" s="1008" t="s">
        <v>254</v>
      </c>
      <c r="C95" s="1008"/>
      <c r="D95" s="1008"/>
      <c r="E95" s="1008"/>
      <c r="F95" s="1008"/>
      <c r="G95" s="1008"/>
    </row>
    <row r="96" spans="1:7" ht="18" customHeight="1" x14ac:dyDescent="0.2">
      <c r="A96" s="185" t="s">
        <v>152</v>
      </c>
      <c r="B96" s="186" t="s">
        <v>250</v>
      </c>
      <c r="C96" s="184" t="s">
        <v>251</v>
      </c>
      <c r="D96" s="184" t="s">
        <v>231</v>
      </c>
      <c r="E96" s="184"/>
      <c r="F96" s="184" t="s">
        <v>252</v>
      </c>
      <c r="G96" s="184" t="s">
        <v>253</v>
      </c>
    </row>
    <row r="97" spans="1:7" ht="18" customHeight="1" x14ac:dyDescent="0.2">
      <c r="A97" s="187" t="s">
        <v>607</v>
      </c>
      <c r="B97" s="186"/>
      <c r="C97" s="184"/>
      <c r="D97" s="184"/>
      <c r="E97" s="184"/>
      <c r="F97" s="184"/>
      <c r="G97" s="184"/>
    </row>
    <row r="98" spans="1:7" ht="18" customHeight="1" x14ac:dyDescent="0.2">
      <c r="A98" s="187" t="s">
        <v>608</v>
      </c>
      <c r="B98" s="186"/>
      <c r="C98" s="184"/>
      <c r="D98" s="184"/>
      <c r="E98" s="184"/>
      <c r="F98" s="184"/>
      <c r="G98" s="184"/>
    </row>
    <row r="99" spans="1:7" ht="18" customHeight="1" x14ac:dyDescent="0.2">
      <c r="A99" s="187" t="s">
        <v>609</v>
      </c>
      <c r="B99" s="186"/>
      <c r="C99" s="184"/>
      <c r="D99" s="184"/>
      <c r="E99" s="184"/>
      <c r="F99" s="184"/>
      <c r="G99" s="184"/>
    </row>
    <row r="100" spans="1:7" ht="18" customHeight="1" x14ac:dyDescent="0.2">
      <c r="A100" s="187" t="s">
        <v>610</v>
      </c>
      <c r="B100" s="186"/>
      <c r="C100" s="184"/>
      <c r="D100" s="184"/>
      <c r="E100" s="184"/>
      <c r="F100" s="184"/>
      <c r="G100" s="184"/>
    </row>
    <row r="101" spans="1:7" ht="18" customHeight="1" x14ac:dyDescent="0.2">
      <c r="A101" s="187" t="s">
        <v>611</v>
      </c>
      <c r="B101" s="186"/>
      <c r="C101" s="184"/>
      <c r="D101" s="184"/>
      <c r="E101" s="184"/>
      <c r="F101" s="184"/>
      <c r="G101" s="184"/>
    </row>
    <row r="102" spans="1:7" ht="18" customHeight="1" x14ac:dyDescent="0.2">
      <c r="A102" s="187" t="s">
        <v>612</v>
      </c>
      <c r="B102" s="186"/>
      <c r="C102" s="184"/>
      <c r="D102" s="184"/>
      <c r="E102" s="184"/>
      <c r="F102" s="184"/>
      <c r="G102" s="184"/>
    </row>
    <row r="103" spans="1:7" ht="18" customHeight="1" x14ac:dyDescent="0.2">
      <c r="A103" s="187" t="s">
        <v>613</v>
      </c>
      <c r="B103" s="186"/>
      <c r="C103" s="184"/>
      <c r="D103" s="184"/>
      <c r="E103" s="184"/>
      <c r="F103" s="184"/>
      <c r="G103" s="184"/>
    </row>
    <row r="104" spans="1:7" ht="18" customHeight="1" x14ac:dyDescent="0.2">
      <c r="A104" s="187" t="s">
        <v>614</v>
      </c>
      <c r="B104" s="186"/>
      <c r="C104" s="184"/>
      <c r="D104" s="184"/>
      <c r="E104" s="184"/>
      <c r="F104" s="184"/>
      <c r="G104" s="184"/>
    </row>
    <row r="105" spans="1:7" ht="18" customHeight="1" x14ac:dyDescent="0.2">
      <c r="A105" s="187" t="s">
        <v>615</v>
      </c>
      <c r="B105" s="186"/>
      <c r="C105" s="184"/>
      <c r="D105" s="184"/>
      <c r="E105" s="184"/>
      <c r="F105" s="184"/>
      <c r="G105" s="184"/>
    </row>
    <row r="106" spans="1:7" ht="18" customHeight="1" x14ac:dyDescent="0.2">
      <c r="A106" s="1009" t="s">
        <v>106</v>
      </c>
      <c r="B106" s="1009"/>
      <c r="C106" s="1009"/>
      <c r="D106" s="188">
        <f>SUM(D97:D105)</f>
        <v>0</v>
      </c>
      <c r="E106" s="184"/>
      <c r="F106" s="1009"/>
      <c r="G106" s="1009"/>
    </row>
    <row r="107" spans="1:7" ht="18" customHeight="1" x14ac:dyDescent="0.2">
      <c r="A107" s="188">
        <v>2</v>
      </c>
      <c r="B107" s="1008" t="s">
        <v>262</v>
      </c>
      <c r="C107" s="1008"/>
      <c r="D107" s="1008"/>
      <c r="E107" s="1008"/>
      <c r="F107" s="1008"/>
      <c r="G107" s="1008"/>
    </row>
    <row r="108" spans="1:7" ht="18" customHeight="1" x14ac:dyDescent="0.2">
      <c r="A108" s="184">
        <v>1</v>
      </c>
      <c r="B108" s="186"/>
      <c r="C108" s="184"/>
      <c r="D108" s="184"/>
      <c r="E108" s="184"/>
      <c r="F108" s="184"/>
      <c r="G108" s="184"/>
    </row>
    <row r="109" spans="1:7" ht="18" customHeight="1" x14ac:dyDescent="0.2">
      <c r="A109" s="1009" t="s">
        <v>106</v>
      </c>
      <c r="B109" s="1009"/>
      <c r="C109" s="1009"/>
      <c r="D109" s="184"/>
      <c r="E109" s="184"/>
      <c r="F109" s="1009"/>
      <c r="G109" s="1009"/>
    </row>
    <row r="110" spans="1:7" ht="18" customHeight="1" x14ac:dyDescent="0.2">
      <c r="A110" s="188">
        <v>3</v>
      </c>
      <c r="B110" s="1008" t="s">
        <v>255</v>
      </c>
      <c r="C110" s="1008"/>
      <c r="D110" s="1008"/>
      <c r="E110" s="1008"/>
      <c r="F110" s="1008"/>
      <c r="G110" s="1008"/>
    </row>
    <row r="111" spans="1:7" ht="18" customHeight="1" x14ac:dyDescent="0.2">
      <c r="A111" s="184">
        <v>1</v>
      </c>
      <c r="B111" s="186"/>
      <c r="C111" s="184"/>
      <c r="D111" s="184"/>
      <c r="E111" s="184"/>
      <c r="F111" s="184"/>
      <c r="G111" s="184"/>
    </row>
    <row r="112" spans="1:7" ht="18" customHeight="1" x14ac:dyDescent="0.2">
      <c r="A112" s="1009" t="s">
        <v>106</v>
      </c>
      <c r="B112" s="1009"/>
      <c r="C112" s="1009"/>
      <c r="D112" s="184"/>
      <c r="E112" s="184"/>
      <c r="F112" s="1009"/>
      <c r="G112" s="1009"/>
    </row>
    <row r="113" spans="1:7" ht="18" customHeight="1" x14ac:dyDescent="0.2">
      <c r="A113" s="188">
        <v>4</v>
      </c>
      <c r="B113" s="1008" t="s">
        <v>256</v>
      </c>
      <c r="C113" s="1008"/>
      <c r="D113" s="1008"/>
      <c r="E113" s="1008"/>
      <c r="F113" s="1008"/>
      <c r="G113" s="1008"/>
    </row>
    <row r="114" spans="1:7" ht="18" customHeight="1" x14ac:dyDescent="0.2">
      <c r="A114" s="184">
        <v>1</v>
      </c>
      <c r="B114" s="186"/>
      <c r="C114" s="184"/>
      <c r="D114" s="184"/>
      <c r="E114" s="184"/>
      <c r="F114" s="184"/>
      <c r="G114" s="184"/>
    </row>
    <row r="115" spans="1:7" ht="18" customHeight="1" x14ac:dyDescent="0.2">
      <c r="A115" s="1009" t="s">
        <v>106</v>
      </c>
      <c r="B115" s="1009"/>
      <c r="C115" s="1009"/>
      <c r="D115" s="184"/>
      <c r="E115" s="184"/>
      <c r="F115" s="1009"/>
      <c r="G115" s="1009"/>
    </row>
    <row r="116" spans="1:7" ht="18" customHeight="1" x14ac:dyDescent="0.2">
      <c r="A116" s="1005" t="s">
        <v>263</v>
      </c>
      <c r="B116" s="1005"/>
      <c r="C116" s="1005"/>
      <c r="D116" s="1005"/>
      <c r="E116" s="1005"/>
      <c r="F116" s="1005"/>
      <c r="G116" s="1005"/>
    </row>
    <row r="117" spans="1:7" ht="18" customHeight="1" x14ac:dyDescent="0.2">
      <c r="A117" s="1006" t="s">
        <v>299</v>
      </c>
      <c r="B117" s="1006"/>
      <c r="C117" s="1006"/>
      <c r="D117" s="1006"/>
      <c r="E117" s="1006"/>
      <c r="F117" s="1006"/>
      <c r="G117" s="1006"/>
    </row>
    <row r="118" spans="1:7" ht="18" customHeight="1" x14ac:dyDescent="0.2">
      <c r="A118" s="1007" t="s">
        <v>840</v>
      </c>
      <c r="B118" s="1007"/>
      <c r="C118" s="1007"/>
      <c r="D118" s="1007"/>
      <c r="E118" s="1007"/>
      <c r="F118" s="1007"/>
      <c r="G118" s="1007"/>
    </row>
  </sheetData>
  <mergeCells count="105">
    <mergeCell ref="B28:G28"/>
    <mergeCell ref="F45:G45"/>
    <mergeCell ref="A37:C37"/>
    <mergeCell ref="A1:G1"/>
    <mergeCell ref="A38:G38"/>
    <mergeCell ref="A3:G3"/>
    <mergeCell ref="B10:D10"/>
    <mergeCell ref="B11:D11"/>
    <mergeCell ref="F12:G12"/>
    <mergeCell ref="F13:G13"/>
    <mergeCell ref="B7:D7"/>
    <mergeCell ref="B8:D8"/>
    <mergeCell ref="A4:G4"/>
    <mergeCell ref="A5:A6"/>
    <mergeCell ref="B5:D6"/>
    <mergeCell ref="E5:E6"/>
    <mergeCell ref="F5:G5"/>
    <mergeCell ref="B9:D9"/>
    <mergeCell ref="F7:G7"/>
    <mergeCell ref="B12:E12"/>
    <mergeCell ref="B13:E13"/>
    <mergeCell ref="A15:G15"/>
    <mergeCell ref="B16:G16"/>
    <mergeCell ref="A27:C27"/>
    <mergeCell ref="F27:G27"/>
    <mergeCell ref="A67:C67"/>
    <mergeCell ref="F67:G67"/>
    <mergeCell ref="B68:G68"/>
    <mergeCell ref="F14:G14"/>
    <mergeCell ref="B32:G32"/>
    <mergeCell ref="F37:G37"/>
    <mergeCell ref="A39:G39"/>
    <mergeCell ref="A40:G40"/>
    <mergeCell ref="A41:G41"/>
    <mergeCell ref="A34:C34"/>
    <mergeCell ref="F34:G34"/>
    <mergeCell ref="B35:G35"/>
    <mergeCell ref="A31:C31"/>
    <mergeCell ref="F31:G31"/>
    <mergeCell ref="B14:E14"/>
    <mergeCell ref="B52:E52"/>
    <mergeCell ref="B53:E53"/>
    <mergeCell ref="F54:G54"/>
    <mergeCell ref="A55:G55"/>
    <mergeCell ref="A43:G43"/>
    <mergeCell ref="A44:G44"/>
    <mergeCell ref="A45:A46"/>
    <mergeCell ref="B45:D46"/>
    <mergeCell ref="E45:E46"/>
    <mergeCell ref="B56:G56"/>
    <mergeCell ref="B54:E54"/>
    <mergeCell ref="B50:D50"/>
    <mergeCell ref="B51:D51"/>
    <mergeCell ref="F52:G52"/>
    <mergeCell ref="F53:G53"/>
    <mergeCell ref="B47:D47"/>
    <mergeCell ref="F47:G47"/>
    <mergeCell ref="B48:D48"/>
    <mergeCell ref="B49:D49"/>
    <mergeCell ref="B74:G74"/>
    <mergeCell ref="A76:C76"/>
    <mergeCell ref="F76:G76"/>
    <mergeCell ref="A77:G77"/>
    <mergeCell ref="A70:C70"/>
    <mergeCell ref="F70:G70"/>
    <mergeCell ref="B71:G71"/>
    <mergeCell ref="B86:D86"/>
    <mergeCell ref="F86:G86"/>
    <mergeCell ref="A73:C73"/>
    <mergeCell ref="F73:G73"/>
    <mergeCell ref="B87:D87"/>
    <mergeCell ref="B88:D88"/>
    <mergeCell ref="B89:D89"/>
    <mergeCell ref="B90:D90"/>
    <mergeCell ref="A78:G78"/>
    <mergeCell ref="A79:G79"/>
    <mergeCell ref="A80:G80"/>
    <mergeCell ref="A82:G82"/>
    <mergeCell ref="A83:G83"/>
    <mergeCell ref="A84:A85"/>
    <mergeCell ref="B84:D85"/>
    <mergeCell ref="E84:E85"/>
    <mergeCell ref="F84:G84"/>
    <mergeCell ref="A94:G94"/>
    <mergeCell ref="B95:G95"/>
    <mergeCell ref="A106:C106"/>
    <mergeCell ref="F106:G106"/>
    <mergeCell ref="B107:G107"/>
    <mergeCell ref="A109:C109"/>
    <mergeCell ref="F109:G109"/>
    <mergeCell ref="B91:E91"/>
    <mergeCell ref="F91:G91"/>
    <mergeCell ref="B92:E92"/>
    <mergeCell ref="F92:G92"/>
    <mergeCell ref="B93:E93"/>
    <mergeCell ref="F93:G93"/>
    <mergeCell ref="A116:G116"/>
    <mergeCell ref="A117:G117"/>
    <mergeCell ref="A118:G118"/>
    <mergeCell ref="B110:G110"/>
    <mergeCell ref="A112:C112"/>
    <mergeCell ref="F112:G112"/>
    <mergeCell ref="B113:G113"/>
    <mergeCell ref="A115:C115"/>
    <mergeCell ref="F115:G115"/>
  </mergeCells>
  <printOptions gridLines="1"/>
  <pageMargins left="1.49" right="0.23622047244094499" top="0.35433070866141703" bottom="0.47244094488188998" header="0.23622047244094499" footer="0.31496062992126"/>
  <pageSetup paperSize="9" scale="78" firstPageNumber="6" orientation="landscape" useFirstPageNumber="1" r:id="rId1"/>
  <rowBreaks count="1" manualBreakCount="1">
    <brk id="79" max="6"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39"/>
  <sheetViews>
    <sheetView view="pageBreakPreview" zoomScale="85" zoomScaleSheetLayoutView="85" workbookViewId="0">
      <selection activeCell="P34" sqref="P34"/>
    </sheetView>
  </sheetViews>
  <sheetFormatPr defaultRowHeight="12.75" x14ac:dyDescent="0.2"/>
  <cols>
    <col min="1" max="1" width="4.42578125" style="117" customWidth="1"/>
    <col min="2" max="2" width="27.7109375" style="117" customWidth="1"/>
    <col min="3" max="3" width="13.85546875" style="117" customWidth="1"/>
    <col min="4" max="4" width="7.7109375" style="117" customWidth="1"/>
    <col min="5" max="5" width="6.5703125" style="117" customWidth="1"/>
    <col min="6" max="6" width="10.7109375" style="117" customWidth="1"/>
    <col min="7" max="7" width="10" style="117" customWidth="1"/>
    <col min="8" max="8" width="12" style="117" customWidth="1"/>
    <col min="9" max="9" width="6.140625" style="117" customWidth="1"/>
    <col min="10" max="10" width="6.85546875" style="117" customWidth="1"/>
    <col min="11" max="11" width="10.28515625" style="117" customWidth="1"/>
    <col min="12" max="12" width="14.28515625" style="117" customWidth="1"/>
    <col min="13" max="13" width="7.28515625" style="117" customWidth="1"/>
    <col min="14" max="14" width="7.7109375" style="117" customWidth="1"/>
    <col min="15" max="15" width="14" style="117" customWidth="1"/>
    <col min="16" max="16" width="12.28515625" style="117" customWidth="1"/>
    <col min="17" max="16384" width="9.140625" style="117"/>
  </cols>
  <sheetData>
    <row r="1" spans="1:15" ht="22.5" customHeight="1" x14ac:dyDescent="0.35">
      <c r="A1" s="1022" t="str">
        <f>COVER!A1</f>
        <v>Kendriya Vidyalaya  GANGTOK</v>
      </c>
      <c r="B1" s="1022"/>
      <c r="C1" s="1022"/>
      <c r="D1" s="1022"/>
      <c r="E1" s="1022"/>
      <c r="F1" s="1022"/>
      <c r="G1" s="1022"/>
      <c r="H1" s="1022"/>
      <c r="I1" s="1022"/>
      <c r="J1" s="1022"/>
      <c r="K1" s="1022"/>
      <c r="L1" s="1022"/>
      <c r="M1" s="1022"/>
      <c r="N1" s="1022"/>
      <c r="O1" s="1022"/>
    </row>
    <row r="2" spans="1:15" s="127" customFormat="1" ht="18.75" x14ac:dyDescent="0.3">
      <c r="A2" s="819" t="s">
        <v>541</v>
      </c>
      <c r="B2" s="820"/>
      <c r="C2" s="820"/>
      <c r="D2" s="820"/>
      <c r="E2" s="820"/>
      <c r="F2" s="820"/>
      <c r="G2" s="820"/>
      <c r="H2" s="820"/>
      <c r="I2" s="820"/>
      <c r="J2" s="820"/>
      <c r="K2" s="820"/>
      <c r="L2" s="820"/>
      <c r="M2" s="820"/>
      <c r="N2" s="820"/>
      <c r="O2" s="821"/>
    </row>
    <row r="3" spans="1:15" ht="22.5" customHeight="1" x14ac:dyDescent="0.2">
      <c r="A3" s="1028" t="s">
        <v>470</v>
      </c>
      <c r="B3" s="1029"/>
      <c r="C3" s="1029"/>
      <c r="D3" s="1029"/>
      <c r="E3" s="1029"/>
      <c r="F3" s="1029"/>
      <c r="G3" s="1029"/>
      <c r="H3" s="1029"/>
      <c r="I3" s="1029"/>
      <c r="J3" s="1029"/>
      <c r="K3" s="1029"/>
      <c r="L3" s="1029"/>
      <c r="M3" s="1029"/>
      <c r="N3" s="1029"/>
      <c r="O3" s="1030"/>
    </row>
    <row r="4" spans="1:15" ht="15.75" x14ac:dyDescent="0.25">
      <c r="A4" s="164" t="s">
        <v>224</v>
      </c>
      <c r="B4" s="164"/>
      <c r="C4" s="1031" t="s">
        <v>491</v>
      </c>
      <c r="D4" s="1031"/>
      <c r="E4" s="1031"/>
      <c r="F4" s="1031"/>
      <c r="G4" s="1031"/>
      <c r="H4" s="1031"/>
      <c r="I4" s="1031"/>
      <c r="J4" s="1031"/>
      <c r="K4" s="1031"/>
      <c r="L4" s="1031"/>
      <c r="M4" s="1031"/>
      <c r="N4" s="1031"/>
      <c r="O4" s="1031"/>
    </row>
    <row r="5" spans="1:15" ht="96" x14ac:dyDescent="0.2">
      <c r="A5" s="1032" t="s">
        <v>152</v>
      </c>
      <c r="B5" s="178" t="s">
        <v>605</v>
      </c>
      <c r="C5" s="1034" t="s">
        <v>222</v>
      </c>
      <c r="D5" s="165" t="s">
        <v>223</v>
      </c>
      <c r="E5" s="166" t="s">
        <v>225</v>
      </c>
      <c r="F5" s="165" t="s">
        <v>226</v>
      </c>
      <c r="G5" s="166" t="s">
        <v>227</v>
      </c>
      <c r="H5" s="166" t="s">
        <v>228</v>
      </c>
      <c r="I5" s="166" t="s">
        <v>219</v>
      </c>
      <c r="J5" s="165" t="s">
        <v>229</v>
      </c>
      <c r="K5" s="166" t="s">
        <v>600</v>
      </c>
      <c r="L5" s="165" t="s">
        <v>601</v>
      </c>
      <c r="M5" s="166" t="s">
        <v>602</v>
      </c>
      <c r="N5" s="165" t="s">
        <v>691</v>
      </c>
      <c r="O5" s="165" t="s">
        <v>220</v>
      </c>
    </row>
    <row r="6" spans="1:15" x14ac:dyDescent="0.2">
      <c r="A6" s="1033"/>
      <c r="B6" s="179"/>
      <c r="C6" s="1035"/>
      <c r="D6" s="167">
        <v>1</v>
      </c>
      <c r="E6" s="167">
        <v>2</v>
      </c>
      <c r="F6" s="167">
        <v>3</v>
      </c>
      <c r="G6" s="167">
        <v>4</v>
      </c>
      <c r="H6" s="167">
        <v>5</v>
      </c>
      <c r="I6" s="167">
        <v>6</v>
      </c>
      <c r="J6" s="167">
        <v>7</v>
      </c>
      <c r="K6" s="167">
        <v>8</v>
      </c>
      <c r="L6" s="167">
        <v>9</v>
      </c>
      <c r="M6" s="167">
        <v>10</v>
      </c>
      <c r="N6" s="167">
        <v>11</v>
      </c>
      <c r="O6" s="167">
        <v>12</v>
      </c>
    </row>
    <row r="7" spans="1:15" x14ac:dyDescent="0.2">
      <c r="A7" s="168"/>
      <c r="B7" s="168"/>
      <c r="C7" s="169" t="s">
        <v>661</v>
      </c>
      <c r="D7" s="170"/>
      <c r="E7" s="170"/>
      <c r="F7" s="170"/>
      <c r="G7" s="170"/>
      <c r="H7" s="170"/>
      <c r="I7" s="170"/>
      <c r="J7" s="170"/>
      <c r="K7" s="170"/>
      <c r="L7" s="170"/>
      <c r="M7" s="170"/>
      <c r="N7" s="170"/>
      <c r="O7" s="170"/>
    </row>
    <row r="8" spans="1:15" x14ac:dyDescent="0.2">
      <c r="A8" s="171">
        <v>1</v>
      </c>
      <c r="B8" s="171"/>
      <c r="C8" s="171" t="s">
        <v>221</v>
      </c>
      <c r="D8" s="171"/>
      <c r="E8" s="171"/>
      <c r="F8" s="171"/>
      <c r="G8" s="171"/>
      <c r="H8" s="171"/>
      <c r="I8" s="171"/>
      <c r="J8" s="171"/>
      <c r="K8" s="171"/>
      <c r="L8" s="171"/>
      <c r="M8" s="171"/>
      <c r="N8" s="171"/>
      <c r="O8" s="171"/>
    </row>
    <row r="9" spans="1:15" x14ac:dyDescent="0.2">
      <c r="A9" s="171">
        <v>2</v>
      </c>
      <c r="B9" s="171" t="s">
        <v>895</v>
      </c>
      <c r="C9" s="171" t="s">
        <v>221</v>
      </c>
      <c r="D9" s="1037" t="s">
        <v>896</v>
      </c>
      <c r="E9" s="1037"/>
      <c r="F9" s="1037"/>
      <c r="G9" s="1037"/>
      <c r="H9" s="1037"/>
      <c r="I9" s="1037"/>
      <c r="J9" s="1037"/>
      <c r="K9" s="1037"/>
      <c r="L9" s="1037"/>
      <c r="M9" s="1037"/>
      <c r="N9" s="1037"/>
      <c r="O9" s="1037"/>
    </row>
    <row r="10" spans="1:15" x14ac:dyDescent="0.2">
      <c r="A10" s="171">
        <v>3</v>
      </c>
      <c r="B10" s="171"/>
      <c r="C10" s="171" t="s">
        <v>221</v>
      </c>
      <c r="D10" s="171"/>
      <c r="E10" s="171"/>
      <c r="F10" s="171"/>
      <c r="G10" s="171"/>
      <c r="H10" s="171"/>
      <c r="I10" s="171"/>
      <c r="J10" s="171"/>
      <c r="K10" s="171"/>
      <c r="L10" s="171"/>
      <c r="M10" s="171"/>
      <c r="N10" s="171"/>
      <c r="O10" s="171"/>
    </row>
    <row r="11" spans="1:15" x14ac:dyDescent="0.2">
      <c r="A11" s="171">
        <v>4</v>
      </c>
      <c r="B11" s="171"/>
      <c r="C11" s="171" t="s">
        <v>221</v>
      </c>
      <c r="D11" s="171"/>
      <c r="E11" s="171"/>
      <c r="F11" s="171"/>
      <c r="G11" s="171"/>
      <c r="H11" s="171"/>
      <c r="I11" s="171"/>
      <c r="J11" s="171"/>
      <c r="K11" s="171"/>
      <c r="L11" s="171"/>
      <c r="M11" s="171"/>
      <c r="N11" s="171"/>
      <c r="O11" s="171"/>
    </row>
    <row r="12" spans="1:15" x14ac:dyDescent="0.2">
      <c r="A12" s="171">
        <v>5</v>
      </c>
      <c r="B12" s="171"/>
      <c r="C12" s="171" t="s">
        <v>221</v>
      </c>
      <c r="D12" s="171"/>
      <c r="E12" s="171"/>
      <c r="F12" s="171"/>
      <c r="G12" s="171"/>
      <c r="H12" s="171"/>
      <c r="I12" s="171"/>
      <c r="J12" s="171"/>
      <c r="K12" s="171"/>
      <c r="L12" s="171"/>
      <c r="M12" s="171"/>
      <c r="N12" s="171"/>
      <c r="O12" s="171"/>
    </row>
    <row r="13" spans="1:15" x14ac:dyDescent="0.2">
      <c r="A13" s="172"/>
      <c r="B13" s="172"/>
      <c r="C13" s="173" t="s">
        <v>149</v>
      </c>
      <c r="D13" s="172"/>
      <c r="E13" s="172"/>
      <c r="F13" s="172"/>
      <c r="G13" s="172"/>
      <c r="H13" s="172"/>
      <c r="I13" s="172"/>
      <c r="J13" s="172"/>
      <c r="K13" s="172"/>
      <c r="L13" s="172"/>
      <c r="M13" s="172"/>
      <c r="N13" s="172"/>
      <c r="O13" s="172"/>
    </row>
    <row r="14" spans="1:15" x14ac:dyDescent="0.2">
      <c r="A14" s="168"/>
      <c r="B14" s="168"/>
      <c r="C14" s="169" t="s">
        <v>143</v>
      </c>
      <c r="D14" s="170"/>
      <c r="E14" s="170"/>
      <c r="F14" s="170"/>
      <c r="G14" s="170"/>
      <c r="H14" s="170"/>
      <c r="I14" s="170"/>
      <c r="J14" s="170"/>
      <c r="K14" s="170"/>
      <c r="L14" s="170"/>
      <c r="M14" s="170"/>
      <c r="N14" s="170"/>
      <c r="O14" s="170"/>
    </row>
    <row r="15" spans="1:15" x14ac:dyDescent="0.2">
      <c r="A15" s="171">
        <v>1</v>
      </c>
      <c r="B15" s="171"/>
      <c r="C15" s="171" t="s">
        <v>221</v>
      </c>
      <c r="D15" s="171"/>
      <c r="E15" s="171"/>
      <c r="F15" s="171"/>
      <c r="G15" s="171"/>
      <c r="H15" s="171"/>
      <c r="I15" s="171"/>
      <c r="J15" s="171"/>
      <c r="K15" s="171"/>
      <c r="L15" s="171"/>
      <c r="M15" s="171"/>
      <c r="N15" s="171"/>
      <c r="O15" s="171"/>
    </row>
    <row r="16" spans="1:15" x14ac:dyDescent="0.2">
      <c r="A16" s="171">
        <v>2</v>
      </c>
      <c r="B16" s="171" t="s">
        <v>895</v>
      </c>
      <c r="C16" s="171" t="s">
        <v>221</v>
      </c>
      <c r="D16" s="1037" t="s">
        <v>896</v>
      </c>
      <c r="E16" s="1037"/>
      <c r="F16" s="1037"/>
      <c r="G16" s="1037"/>
      <c r="H16" s="1037"/>
      <c r="I16" s="1037"/>
      <c r="J16" s="1037"/>
      <c r="K16" s="1037"/>
      <c r="L16" s="1037"/>
      <c r="M16" s="1037"/>
      <c r="N16" s="1037"/>
      <c r="O16" s="1037"/>
    </row>
    <row r="17" spans="1:15" x14ac:dyDescent="0.2">
      <c r="A17" s="171">
        <v>3</v>
      </c>
      <c r="B17" s="171"/>
      <c r="C17" s="171" t="s">
        <v>221</v>
      </c>
      <c r="D17" s="171"/>
      <c r="E17" s="171"/>
      <c r="F17" s="171"/>
      <c r="G17" s="171"/>
      <c r="H17" s="171"/>
      <c r="I17" s="171"/>
      <c r="J17" s="171"/>
      <c r="K17" s="171"/>
      <c r="L17" s="171"/>
      <c r="M17" s="171"/>
      <c r="N17" s="171"/>
      <c r="O17" s="171"/>
    </row>
    <row r="18" spans="1:15" x14ac:dyDescent="0.2">
      <c r="A18" s="171">
        <v>4</v>
      </c>
      <c r="B18" s="171"/>
      <c r="C18" s="171" t="s">
        <v>221</v>
      </c>
      <c r="D18" s="171"/>
      <c r="E18" s="171"/>
      <c r="F18" s="171"/>
      <c r="G18" s="171"/>
      <c r="H18" s="171"/>
      <c r="I18" s="171"/>
      <c r="J18" s="171"/>
      <c r="K18" s="171"/>
      <c r="L18" s="171"/>
      <c r="M18" s="171"/>
      <c r="N18" s="171"/>
      <c r="O18" s="171"/>
    </row>
    <row r="19" spans="1:15" x14ac:dyDescent="0.2">
      <c r="A19" s="171">
        <v>5</v>
      </c>
      <c r="B19" s="171"/>
      <c r="C19" s="171" t="s">
        <v>221</v>
      </c>
      <c r="D19" s="171"/>
      <c r="E19" s="171"/>
      <c r="F19" s="171"/>
      <c r="G19" s="171"/>
      <c r="H19" s="171"/>
      <c r="I19" s="171"/>
      <c r="J19" s="171"/>
      <c r="K19" s="171"/>
      <c r="L19" s="171"/>
      <c r="M19" s="171"/>
      <c r="N19" s="171"/>
      <c r="O19" s="171"/>
    </row>
    <row r="20" spans="1:15" x14ac:dyDescent="0.2">
      <c r="A20" s="172"/>
      <c r="B20" s="172"/>
      <c r="C20" s="173" t="s">
        <v>149</v>
      </c>
      <c r="D20" s="172"/>
      <c r="E20" s="172"/>
      <c r="F20" s="172"/>
      <c r="G20" s="172"/>
      <c r="H20" s="172"/>
      <c r="I20" s="172"/>
      <c r="J20" s="172"/>
      <c r="K20" s="172"/>
      <c r="L20" s="172"/>
      <c r="M20" s="172"/>
      <c r="N20" s="172"/>
      <c r="O20" s="172"/>
    </row>
    <row r="21" spans="1:15" x14ac:dyDescent="0.2">
      <c r="A21" s="171"/>
      <c r="B21" s="171"/>
      <c r="C21" s="170"/>
      <c r="D21" s="171"/>
      <c r="E21" s="171"/>
      <c r="F21" s="171"/>
      <c r="G21" s="171"/>
      <c r="H21" s="171"/>
      <c r="I21" s="171"/>
      <c r="J21" s="171"/>
      <c r="K21" s="171"/>
      <c r="L21" s="171"/>
      <c r="M21" s="171"/>
      <c r="N21" s="171"/>
      <c r="O21" s="171"/>
    </row>
    <row r="22" spans="1:15" x14ac:dyDescent="0.2">
      <c r="A22" s="172"/>
      <c r="B22" s="172"/>
      <c r="C22" s="173" t="s">
        <v>0</v>
      </c>
      <c r="D22" s="172"/>
      <c r="E22" s="172"/>
      <c r="F22" s="172"/>
      <c r="G22" s="172"/>
      <c r="H22" s="172"/>
      <c r="I22" s="172"/>
      <c r="J22" s="172"/>
      <c r="K22" s="172"/>
      <c r="L22" s="172"/>
      <c r="M22" s="172"/>
      <c r="N22" s="172"/>
      <c r="O22" s="172"/>
    </row>
    <row r="23" spans="1:15" x14ac:dyDescent="0.2">
      <c r="A23" s="171"/>
      <c r="B23" s="171"/>
      <c r="C23" s="182"/>
      <c r="D23" s="171"/>
      <c r="E23" s="171"/>
      <c r="F23" s="171"/>
      <c r="G23" s="171"/>
      <c r="H23" s="171"/>
      <c r="I23" s="171"/>
      <c r="J23" s="171"/>
      <c r="K23" s="171"/>
      <c r="L23" s="171"/>
      <c r="M23" s="171"/>
      <c r="N23" s="171"/>
      <c r="O23" s="171"/>
    </row>
    <row r="24" spans="1:15" x14ac:dyDescent="0.2">
      <c r="A24" s="171"/>
      <c r="B24" s="171"/>
      <c r="C24" s="182"/>
      <c r="D24" s="171"/>
      <c r="E24" s="171"/>
      <c r="F24" s="171"/>
      <c r="G24" s="171"/>
      <c r="H24" s="171"/>
      <c r="I24" s="171"/>
      <c r="J24" s="171"/>
      <c r="K24" s="171"/>
      <c r="L24" s="171"/>
      <c r="M24" s="171"/>
      <c r="N24" s="171"/>
      <c r="O24" s="171"/>
    </row>
    <row r="25" spans="1:15" ht="15" x14ac:dyDescent="0.25">
      <c r="A25" s="174" t="s">
        <v>230</v>
      </c>
      <c r="B25" s="174"/>
      <c r="C25" s="1036" t="s">
        <v>492</v>
      </c>
      <c r="D25" s="1036"/>
      <c r="E25" s="1036"/>
      <c r="F25" s="1036"/>
      <c r="G25" s="1036"/>
      <c r="H25" s="1036"/>
      <c r="I25" s="1036"/>
      <c r="J25" s="1036"/>
      <c r="K25" s="1036"/>
      <c r="L25" s="1036"/>
      <c r="M25" s="1036"/>
      <c r="N25" s="1036"/>
      <c r="O25" s="1036"/>
    </row>
    <row r="26" spans="1:15" ht="102" x14ac:dyDescent="0.2">
      <c r="A26" s="1023" t="s">
        <v>152</v>
      </c>
      <c r="B26" s="180"/>
      <c r="C26" s="1025" t="s">
        <v>222</v>
      </c>
      <c r="D26" s="175" t="s">
        <v>223</v>
      </c>
      <c r="E26" s="176" t="s">
        <v>225</v>
      </c>
      <c r="F26" s="175" t="s">
        <v>226</v>
      </c>
      <c r="G26" s="176" t="s">
        <v>227</v>
      </c>
      <c r="H26" s="176" t="s">
        <v>228</v>
      </c>
      <c r="I26" s="176" t="s">
        <v>219</v>
      </c>
      <c r="J26" s="175" t="s">
        <v>229</v>
      </c>
      <c r="K26" s="176" t="s">
        <v>604</v>
      </c>
      <c r="L26" s="176" t="s">
        <v>603</v>
      </c>
      <c r="M26" s="176" t="s">
        <v>602</v>
      </c>
      <c r="N26" s="175" t="s">
        <v>691</v>
      </c>
      <c r="O26" s="175" t="s">
        <v>220</v>
      </c>
    </row>
    <row r="27" spans="1:15" x14ac:dyDescent="0.2">
      <c r="A27" s="1024"/>
      <c r="B27" s="181"/>
      <c r="C27" s="1026"/>
      <c r="D27" s="167">
        <v>1</v>
      </c>
      <c r="E27" s="167">
        <v>2</v>
      </c>
      <c r="F27" s="167">
        <v>3</v>
      </c>
      <c r="G27" s="167">
        <v>4</v>
      </c>
      <c r="H27" s="167">
        <v>5</v>
      </c>
      <c r="I27" s="167">
        <v>6</v>
      </c>
      <c r="J27" s="167">
        <v>7</v>
      </c>
      <c r="K27" s="167">
        <v>8</v>
      </c>
      <c r="L27" s="167">
        <v>9</v>
      </c>
      <c r="M27" s="167">
        <v>10</v>
      </c>
      <c r="N27" s="167">
        <v>11</v>
      </c>
      <c r="O27" s="167">
        <v>12</v>
      </c>
    </row>
    <row r="28" spans="1:15" x14ac:dyDescent="0.2">
      <c r="A28" s="168"/>
      <c r="B28" s="168"/>
      <c r="C28" s="169" t="s">
        <v>142</v>
      </c>
      <c r="D28" s="170"/>
      <c r="E28" s="170"/>
      <c r="F28" s="170"/>
      <c r="G28" s="170"/>
      <c r="H28" s="170"/>
      <c r="I28" s="170"/>
      <c r="J28" s="170"/>
      <c r="K28" s="170"/>
      <c r="L28" s="170"/>
      <c r="M28" s="170"/>
      <c r="N28" s="170"/>
      <c r="O28" s="170"/>
    </row>
    <row r="29" spans="1:15" x14ac:dyDescent="0.2">
      <c r="A29" s="171">
        <v>1</v>
      </c>
      <c r="B29" s="171" t="s">
        <v>895</v>
      </c>
      <c r="C29" s="171" t="s">
        <v>221</v>
      </c>
      <c r="D29" s="1037" t="s">
        <v>896</v>
      </c>
      <c r="E29" s="1037"/>
      <c r="F29" s="1037"/>
      <c r="G29" s="1037"/>
      <c r="H29" s="1037"/>
      <c r="I29" s="1037"/>
      <c r="J29" s="1037"/>
      <c r="K29" s="1037"/>
      <c r="L29" s="1037"/>
      <c r="M29" s="1037"/>
      <c r="N29" s="1037"/>
      <c r="O29" s="1037"/>
    </row>
    <row r="30" spans="1:15" x14ac:dyDescent="0.2">
      <c r="A30" s="171">
        <v>2</v>
      </c>
      <c r="B30" s="171"/>
      <c r="C30" s="171" t="s">
        <v>221</v>
      </c>
      <c r="D30" s="171"/>
      <c r="E30" s="171"/>
      <c r="F30" s="171"/>
      <c r="G30" s="171"/>
      <c r="H30" s="171"/>
      <c r="I30" s="171"/>
      <c r="J30" s="171"/>
      <c r="K30" s="171"/>
      <c r="L30" s="171"/>
      <c r="M30" s="171"/>
      <c r="N30" s="171"/>
      <c r="O30" s="171"/>
    </row>
    <row r="31" spans="1:15" x14ac:dyDescent="0.2">
      <c r="A31" s="171">
        <v>3</v>
      </c>
      <c r="B31" s="171"/>
      <c r="C31" s="171" t="s">
        <v>221</v>
      </c>
      <c r="D31" s="171"/>
      <c r="E31" s="171"/>
      <c r="F31" s="171"/>
      <c r="G31" s="171"/>
      <c r="H31" s="171"/>
      <c r="I31" s="171"/>
      <c r="J31" s="171"/>
      <c r="K31" s="177"/>
      <c r="L31" s="177"/>
      <c r="M31" s="177"/>
      <c r="N31" s="177"/>
      <c r="O31" s="171"/>
    </row>
    <row r="32" spans="1:15" x14ac:dyDescent="0.2">
      <c r="A32" s="172"/>
      <c r="B32" s="172"/>
      <c r="C32" s="167" t="s">
        <v>149</v>
      </c>
      <c r="D32" s="172"/>
      <c r="E32" s="172"/>
      <c r="F32" s="172"/>
      <c r="G32" s="172"/>
      <c r="H32" s="172"/>
      <c r="I32" s="172"/>
      <c r="J32" s="172"/>
      <c r="K32" s="172"/>
      <c r="L32" s="172"/>
      <c r="M32" s="172"/>
      <c r="N32" s="172"/>
      <c r="O32" s="172"/>
    </row>
    <row r="33" spans="1:15" x14ac:dyDescent="0.2">
      <c r="A33" s="168"/>
      <c r="B33" s="168"/>
      <c r="C33" s="169" t="s">
        <v>143</v>
      </c>
      <c r="D33" s="170"/>
      <c r="E33" s="170"/>
      <c r="F33" s="170"/>
      <c r="G33" s="170"/>
      <c r="H33" s="170"/>
      <c r="I33" s="170"/>
      <c r="J33" s="170"/>
      <c r="K33" s="170"/>
      <c r="L33" s="170"/>
      <c r="M33" s="170"/>
      <c r="N33" s="170"/>
      <c r="O33" s="170"/>
    </row>
    <row r="34" spans="1:15" x14ac:dyDescent="0.2">
      <c r="A34" s="171">
        <v>1</v>
      </c>
      <c r="B34" s="171" t="s">
        <v>895</v>
      </c>
      <c r="C34" s="171" t="s">
        <v>221</v>
      </c>
      <c r="D34" s="1037" t="s">
        <v>896</v>
      </c>
      <c r="E34" s="1037"/>
      <c r="F34" s="1037"/>
      <c r="G34" s="1037"/>
      <c r="H34" s="1037"/>
      <c r="I34" s="1037"/>
      <c r="J34" s="1037"/>
      <c r="K34" s="1037"/>
      <c r="L34" s="1037"/>
      <c r="M34" s="1037"/>
      <c r="N34" s="1037"/>
      <c r="O34" s="1037"/>
    </row>
    <row r="35" spans="1:15" x14ac:dyDescent="0.2">
      <c r="A35" s="171">
        <v>2</v>
      </c>
      <c r="B35" s="171"/>
      <c r="C35" s="171" t="s">
        <v>221</v>
      </c>
      <c r="D35" s="171"/>
      <c r="E35" s="171"/>
      <c r="F35" s="171"/>
      <c r="G35" s="171"/>
      <c r="H35" s="171"/>
      <c r="I35" s="171"/>
      <c r="J35" s="171"/>
      <c r="K35" s="171"/>
      <c r="L35" s="171"/>
      <c r="M35" s="171"/>
      <c r="N35" s="171"/>
      <c r="O35" s="171"/>
    </row>
    <row r="36" spans="1:15" x14ac:dyDescent="0.2">
      <c r="A36" s="171">
        <v>3</v>
      </c>
      <c r="B36" s="171"/>
      <c r="C36" s="171" t="s">
        <v>221</v>
      </c>
      <c r="D36" s="171"/>
      <c r="E36" s="171"/>
      <c r="F36" s="171"/>
      <c r="G36" s="171"/>
      <c r="H36" s="171"/>
      <c r="I36" s="171"/>
      <c r="J36" s="171"/>
      <c r="K36" s="177"/>
      <c r="L36" s="177"/>
      <c r="M36" s="177"/>
      <c r="N36" s="177"/>
      <c r="O36" s="171"/>
    </row>
    <row r="37" spans="1:15" x14ac:dyDescent="0.2">
      <c r="A37" s="172"/>
      <c r="B37" s="172"/>
      <c r="C37" s="167" t="s">
        <v>149</v>
      </c>
      <c r="D37" s="172"/>
      <c r="E37" s="172"/>
      <c r="F37" s="172"/>
      <c r="G37" s="172"/>
      <c r="H37" s="172"/>
      <c r="I37" s="172"/>
      <c r="J37" s="172"/>
      <c r="K37" s="172"/>
      <c r="L37" s="172"/>
      <c r="M37" s="172"/>
      <c r="N37" s="172"/>
      <c r="O37" s="172"/>
    </row>
    <row r="38" spans="1:15" x14ac:dyDescent="0.2">
      <c r="A38" s="172"/>
      <c r="B38" s="172"/>
      <c r="C38" s="173" t="s">
        <v>0</v>
      </c>
      <c r="D38" s="172"/>
      <c r="E38" s="172"/>
      <c r="F38" s="172"/>
      <c r="G38" s="172"/>
      <c r="H38" s="172"/>
      <c r="I38" s="172"/>
      <c r="J38" s="172"/>
      <c r="K38" s="172"/>
      <c r="L38" s="172"/>
      <c r="M38" s="172"/>
      <c r="N38" s="172"/>
      <c r="O38" s="172"/>
    </row>
    <row r="39" spans="1:15" x14ac:dyDescent="0.2">
      <c r="A39" s="1027" t="s">
        <v>840</v>
      </c>
      <c r="B39" s="1027"/>
      <c r="C39" s="1027"/>
      <c r="D39" s="1027"/>
      <c r="E39" s="1027"/>
      <c r="F39" s="1027"/>
      <c r="G39" s="1027"/>
      <c r="H39" s="1027"/>
      <c r="I39" s="1027"/>
      <c r="J39" s="1027"/>
      <c r="K39" s="1027"/>
      <c r="L39" s="1027"/>
      <c r="M39" s="1027"/>
      <c r="N39" s="1027"/>
      <c r="O39" s="1027"/>
    </row>
  </sheetData>
  <mergeCells count="14">
    <mergeCell ref="A1:O1"/>
    <mergeCell ref="A2:O2"/>
    <mergeCell ref="A26:A27"/>
    <mergeCell ref="C26:C27"/>
    <mergeCell ref="A39:O39"/>
    <mergeCell ref="A3:O3"/>
    <mergeCell ref="C4:O4"/>
    <mergeCell ref="A5:A6"/>
    <mergeCell ref="C5:C6"/>
    <mergeCell ref="C25:O25"/>
    <mergeCell ref="D9:O9"/>
    <mergeCell ref="D16:O16"/>
    <mergeCell ref="D29:O29"/>
    <mergeCell ref="D34:O34"/>
  </mergeCells>
  <printOptions gridLines="1"/>
  <pageMargins left="0.70866141732283505" right="0.23622047244094499" top="0.35433070866141703" bottom="0.47244094488188998" header="0.23622047244094499" footer="0.31496062992126"/>
  <pageSetup paperSize="9" scale="79" firstPageNumber="6" orientation="landscape" useFirstPageNumber="1"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62"/>
  <sheetViews>
    <sheetView tabSelected="1" zoomScale="115" zoomScaleNormal="115" zoomScaleSheetLayoutView="100" workbookViewId="0">
      <pane xSplit="2" ySplit="5" topLeftCell="C6" activePane="bottomRight" state="frozen"/>
      <selection activeCell="O5" sqref="O5"/>
      <selection pane="topRight" activeCell="O5" sqref="O5"/>
      <selection pane="bottomLeft" activeCell="O5" sqref="O5"/>
      <selection pane="bottomRight" activeCell="F91" sqref="F91"/>
    </sheetView>
  </sheetViews>
  <sheetFormatPr defaultRowHeight="11.25" x14ac:dyDescent="0.2"/>
  <cols>
    <col min="1" max="1" width="5.28515625" style="229" customWidth="1"/>
    <col min="2" max="2" width="52.28515625" style="474" customWidth="1"/>
    <col min="3" max="7" width="13.7109375" style="229" customWidth="1"/>
    <col min="8" max="9" width="16.7109375" style="229" customWidth="1"/>
    <col min="10" max="10" width="9.140625" style="233"/>
    <col min="11" max="11" width="18.5703125" style="233" customWidth="1"/>
    <col min="12" max="12" width="22.85546875" style="233" customWidth="1"/>
    <col min="13" max="16384" width="9.140625" style="233"/>
  </cols>
  <sheetData>
    <row r="1" spans="1:14" s="124" customFormat="1" ht="18.75" x14ac:dyDescent="0.3">
      <c r="A1" s="759" t="str">
        <f>COVER!A1</f>
        <v>Kendriya Vidyalaya  GANGTOK</v>
      </c>
      <c r="B1" s="760"/>
      <c r="C1" s="760"/>
      <c r="D1" s="760"/>
      <c r="E1" s="760"/>
      <c r="F1" s="760"/>
      <c r="G1" s="760"/>
      <c r="H1" s="760"/>
      <c r="I1" s="761"/>
    </row>
    <row r="2" spans="1:14" s="99" customFormat="1" ht="18" customHeight="1" x14ac:dyDescent="0.25">
      <c r="A2" s="762" t="s">
        <v>833</v>
      </c>
      <c r="B2" s="763"/>
      <c r="C2" s="763"/>
      <c r="D2" s="763"/>
      <c r="E2" s="763"/>
      <c r="F2" s="763"/>
      <c r="G2" s="763"/>
      <c r="H2" s="763"/>
      <c r="I2" s="764"/>
    </row>
    <row r="3" spans="1:14" s="99" customFormat="1" ht="27" customHeight="1" x14ac:dyDescent="0.25">
      <c r="A3" s="765" t="s">
        <v>783</v>
      </c>
      <c r="B3" s="468" t="s">
        <v>489</v>
      </c>
      <c r="C3" s="118" t="s">
        <v>862</v>
      </c>
      <c r="D3" s="112" t="s">
        <v>144</v>
      </c>
      <c r="E3" s="756" t="s">
        <v>647</v>
      </c>
      <c r="F3" s="756" t="s">
        <v>863</v>
      </c>
      <c r="G3" s="756" t="s">
        <v>145</v>
      </c>
      <c r="H3" s="767" t="s">
        <v>150</v>
      </c>
      <c r="I3" s="767" t="s">
        <v>151</v>
      </c>
    </row>
    <row r="4" spans="1:14" s="99" customFormat="1" ht="15" customHeight="1" x14ac:dyDescent="0.2">
      <c r="A4" s="765"/>
      <c r="B4" s="757" t="s">
        <v>1</v>
      </c>
      <c r="C4" s="118" t="s">
        <v>142</v>
      </c>
      <c r="D4" s="112" t="s">
        <v>143</v>
      </c>
      <c r="E4" s="756"/>
      <c r="F4" s="756"/>
      <c r="G4" s="756"/>
      <c r="H4" s="767"/>
      <c r="I4" s="767"/>
    </row>
    <row r="5" spans="1:14" s="99" customFormat="1" x14ac:dyDescent="0.2">
      <c r="A5" s="766"/>
      <c r="B5" s="757"/>
      <c r="C5" s="469">
        <v>1</v>
      </c>
      <c r="D5" s="469">
        <v>2</v>
      </c>
      <c r="E5" s="469">
        <v>3</v>
      </c>
      <c r="F5" s="469">
        <v>4</v>
      </c>
      <c r="G5" s="469">
        <v>5</v>
      </c>
      <c r="H5" s="469">
        <v>6</v>
      </c>
      <c r="I5" s="469">
        <v>7</v>
      </c>
    </row>
    <row r="6" spans="1:14" ht="15" customHeight="1" x14ac:dyDescent="0.2">
      <c r="A6" s="669" t="s">
        <v>3</v>
      </c>
      <c r="B6" s="670" t="s">
        <v>169</v>
      </c>
      <c r="C6" s="494"/>
      <c r="D6" s="494"/>
      <c r="E6" s="494"/>
      <c r="F6" s="494"/>
      <c r="G6" s="494"/>
      <c r="H6" s="494"/>
      <c r="I6" s="494"/>
      <c r="J6" s="459"/>
      <c r="K6" s="161" t="s">
        <v>553</v>
      </c>
      <c r="L6" s="161" t="s">
        <v>573</v>
      </c>
    </row>
    <row r="7" spans="1:14" s="461" customFormat="1" ht="15" customHeight="1" x14ac:dyDescent="0.2">
      <c r="A7" s="671">
        <v>1</v>
      </c>
      <c r="B7" s="672" t="s">
        <v>5</v>
      </c>
      <c r="C7" s="496"/>
      <c r="D7" s="496"/>
      <c r="E7" s="541"/>
      <c r="F7" s="497">
        <f>'R&amp;P Specific'!H7</f>
        <v>0</v>
      </c>
      <c r="G7" s="496"/>
      <c r="H7" s="512">
        <f>SUM(C7:G7)</f>
        <v>0</v>
      </c>
      <c r="I7" s="496"/>
      <c r="J7" s="460"/>
      <c r="K7" s="161" t="s">
        <v>552</v>
      </c>
      <c r="L7" s="161" t="s">
        <v>574</v>
      </c>
      <c r="N7" s="491"/>
    </row>
    <row r="8" spans="1:14" s="461" customFormat="1" ht="15" customHeight="1" x14ac:dyDescent="0.2">
      <c r="A8" s="671">
        <v>2</v>
      </c>
      <c r="B8" s="672" t="s">
        <v>7</v>
      </c>
      <c r="C8" s="496">
        <v>16506</v>
      </c>
      <c r="D8" s="496">
        <v>2913305</v>
      </c>
      <c r="E8" s="541"/>
      <c r="F8" s="497">
        <f>'R&amp;P Specific'!H8</f>
        <v>0</v>
      </c>
      <c r="G8" s="496"/>
      <c r="H8" s="512">
        <f>SUM(C8:G8)</f>
        <v>2929811</v>
      </c>
      <c r="I8" s="496">
        <v>2264032</v>
      </c>
      <c r="J8" s="460"/>
      <c r="K8" s="161" t="s">
        <v>554</v>
      </c>
      <c r="L8" s="161" t="s">
        <v>575</v>
      </c>
      <c r="N8" s="491"/>
    </row>
    <row r="9" spans="1:14" s="461" customFormat="1" ht="15" customHeight="1" x14ac:dyDescent="0.2">
      <c r="A9" s="671">
        <v>3</v>
      </c>
      <c r="B9" s="672" t="s">
        <v>158</v>
      </c>
      <c r="C9" s="496"/>
      <c r="D9" s="496"/>
      <c r="E9" s="541"/>
      <c r="F9" s="497">
        <f>'R&amp;P Specific'!H9</f>
        <v>0</v>
      </c>
      <c r="G9" s="496"/>
      <c r="H9" s="512">
        <f>SUM(C9:G9)</f>
        <v>0</v>
      </c>
      <c r="I9" s="496">
        <v>0</v>
      </c>
      <c r="J9" s="460"/>
      <c r="K9" s="161" t="s">
        <v>555</v>
      </c>
      <c r="L9" s="161" t="s">
        <v>576</v>
      </c>
      <c r="N9" s="491"/>
    </row>
    <row r="10" spans="1:14" s="461" customFormat="1" ht="15" customHeight="1" x14ac:dyDescent="0.2">
      <c r="A10" s="671">
        <v>4</v>
      </c>
      <c r="B10" s="672" t="s">
        <v>11</v>
      </c>
      <c r="C10" s="496"/>
      <c r="D10" s="496">
        <v>5000</v>
      </c>
      <c r="E10" s="541"/>
      <c r="F10" s="497">
        <f>'R&amp;P Specific'!H10</f>
        <v>0</v>
      </c>
      <c r="G10" s="496"/>
      <c r="H10" s="512">
        <f>SUM(C10:G10)</f>
        <v>5000</v>
      </c>
      <c r="I10" s="496">
        <v>5000</v>
      </c>
      <c r="J10" s="460"/>
      <c r="K10" s="161" t="s">
        <v>556</v>
      </c>
      <c r="L10" s="161" t="s">
        <v>577</v>
      </c>
      <c r="N10" s="491"/>
    </row>
    <row r="11" spans="1:14" s="461" customFormat="1" ht="15" customHeight="1" x14ac:dyDescent="0.2">
      <c r="A11" s="673"/>
      <c r="B11" s="674" t="s">
        <v>714</v>
      </c>
      <c r="C11" s="499">
        <f t="shared" ref="C11:I11" si="0">SUM(C7:C10)</f>
        <v>16506</v>
      </c>
      <c r="D11" s="499">
        <f t="shared" si="0"/>
        <v>2918305</v>
      </c>
      <c r="E11" s="499">
        <f t="shared" si="0"/>
        <v>0</v>
      </c>
      <c r="F11" s="522">
        <f t="shared" si="0"/>
        <v>0</v>
      </c>
      <c r="G11" s="499">
        <f t="shared" si="0"/>
        <v>0</v>
      </c>
      <c r="H11" s="522">
        <f t="shared" si="0"/>
        <v>2934811</v>
      </c>
      <c r="I11" s="499">
        <f t="shared" si="0"/>
        <v>2269032</v>
      </c>
      <c r="J11" s="460"/>
      <c r="K11" s="161" t="s">
        <v>572</v>
      </c>
      <c r="L11" s="161" t="s">
        <v>578</v>
      </c>
      <c r="N11" s="491"/>
    </row>
    <row r="12" spans="1:14" s="461" customFormat="1" ht="15" customHeight="1" x14ac:dyDescent="0.2">
      <c r="A12" s="524" t="s">
        <v>715</v>
      </c>
      <c r="B12" s="675" t="s">
        <v>695</v>
      </c>
      <c r="C12" s="494"/>
      <c r="D12" s="494"/>
      <c r="E12" s="494"/>
      <c r="F12" s="501"/>
      <c r="G12" s="494"/>
      <c r="H12" s="501"/>
      <c r="I12" s="494"/>
      <c r="J12" s="460"/>
      <c r="K12" s="161" t="s">
        <v>557</v>
      </c>
      <c r="L12" s="161" t="s">
        <v>579</v>
      </c>
      <c r="N12" s="491"/>
    </row>
    <row r="13" spans="1:14" s="461" customFormat="1" ht="14.25" customHeight="1" x14ac:dyDescent="0.2">
      <c r="A13" s="676">
        <v>1</v>
      </c>
      <c r="B13" s="677" t="s">
        <v>295</v>
      </c>
      <c r="C13" s="496">
        <v>19848250</v>
      </c>
      <c r="D13" s="496"/>
      <c r="E13" s="496"/>
      <c r="F13" s="503"/>
      <c r="G13" s="496"/>
      <c r="H13" s="512">
        <f t="shared" ref="H13:H26" si="1">SUM(C13:G13)</f>
        <v>19848250</v>
      </c>
      <c r="I13" s="496">
        <v>17181857</v>
      </c>
      <c r="J13" s="460"/>
      <c r="K13" s="161" t="s">
        <v>558</v>
      </c>
      <c r="L13" s="161" t="s">
        <v>580</v>
      </c>
      <c r="N13" s="491"/>
    </row>
    <row r="14" spans="1:14" s="461" customFormat="1" ht="15" customHeight="1" x14ac:dyDescent="0.2">
      <c r="A14" s="676">
        <v>2</v>
      </c>
      <c r="B14" s="677" t="s">
        <v>709</v>
      </c>
      <c r="C14" s="496">
        <v>1675300</v>
      </c>
      <c r="D14" s="496"/>
      <c r="E14" s="496"/>
      <c r="F14" s="503"/>
      <c r="G14" s="496"/>
      <c r="H14" s="512">
        <f t="shared" si="1"/>
        <v>1675300</v>
      </c>
      <c r="I14" s="496">
        <v>1046600</v>
      </c>
      <c r="J14" s="460"/>
      <c r="K14" s="161" t="s">
        <v>559</v>
      </c>
      <c r="L14" s="161" t="s">
        <v>581</v>
      </c>
      <c r="N14" s="491"/>
    </row>
    <row r="15" spans="1:14" s="461" customFormat="1" ht="15" customHeight="1" x14ac:dyDescent="0.2">
      <c r="A15" s="678">
        <v>3</v>
      </c>
      <c r="B15" s="679" t="s">
        <v>710</v>
      </c>
      <c r="C15" s="496"/>
      <c r="D15" s="496"/>
      <c r="E15" s="496"/>
      <c r="F15" s="503"/>
      <c r="G15" s="496"/>
      <c r="H15" s="512">
        <f t="shared" si="1"/>
        <v>0</v>
      </c>
      <c r="I15" s="496">
        <v>0</v>
      </c>
      <c r="J15" s="460"/>
      <c r="K15" s="161" t="s">
        <v>560</v>
      </c>
      <c r="L15" s="161" t="s">
        <v>582</v>
      </c>
      <c r="N15" s="491"/>
    </row>
    <row r="16" spans="1:14" s="461" customFormat="1" ht="15" customHeight="1" x14ac:dyDescent="0.2">
      <c r="A16" s="676" t="s">
        <v>4</v>
      </c>
      <c r="B16" s="677" t="s">
        <v>154</v>
      </c>
      <c r="C16" s="496">
        <v>15990</v>
      </c>
      <c r="D16" s="496"/>
      <c r="E16" s="496"/>
      <c r="F16" s="503"/>
      <c r="G16" s="496"/>
      <c r="H16" s="512">
        <f t="shared" si="1"/>
        <v>15990</v>
      </c>
      <c r="I16" s="496">
        <v>14400</v>
      </c>
      <c r="J16" s="460"/>
      <c r="K16" s="161" t="s">
        <v>561</v>
      </c>
      <c r="L16" s="161" t="s">
        <v>583</v>
      </c>
      <c r="N16" s="491"/>
    </row>
    <row r="17" spans="1:14" s="461" customFormat="1" ht="15" customHeight="1" x14ac:dyDescent="0.2">
      <c r="A17" s="676" t="s">
        <v>6</v>
      </c>
      <c r="B17" s="680" t="s">
        <v>159</v>
      </c>
      <c r="C17" s="496">
        <v>1223000</v>
      </c>
      <c r="D17" s="496"/>
      <c r="E17" s="496"/>
      <c r="F17" s="503"/>
      <c r="G17" s="496"/>
      <c r="H17" s="512">
        <f t="shared" si="1"/>
        <v>1223000</v>
      </c>
      <c r="I17" s="496">
        <v>552000</v>
      </c>
      <c r="J17" s="460"/>
      <c r="K17" s="161" t="s">
        <v>562</v>
      </c>
      <c r="L17" s="161" t="s">
        <v>584</v>
      </c>
      <c r="N17" s="491"/>
    </row>
    <row r="18" spans="1:14" s="461" customFormat="1" ht="15" customHeight="1" x14ac:dyDescent="0.2">
      <c r="A18" s="676" t="s">
        <v>8</v>
      </c>
      <c r="B18" s="680" t="s">
        <v>155</v>
      </c>
      <c r="C18" s="496"/>
      <c r="D18" s="496"/>
      <c r="E18" s="496"/>
      <c r="F18" s="503"/>
      <c r="G18" s="496"/>
      <c r="H18" s="512">
        <f t="shared" si="1"/>
        <v>0</v>
      </c>
      <c r="I18" s="496">
        <v>0</v>
      </c>
      <c r="J18" s="460"/>
      <c r="K18" s="161" t="s">
        <v>565</v>
      </c>
      <c r="L18" s="161" t="s">
        <v>585</v>
      </c>
      <c r="N18" s="491"/>
    </row>
    <row r="19" spans="1:14" s="461" customFormat="1" ht="15" customHeight="1" x14ac:dyDescent="0.2">
      <c r="A19" s="676" t="s">
        <v>10</v>
      </c>
      <c r="B19" s="680" t="s">
        <v>726</v>
      </c>
      <c r="C19" s="496">
        <f>3756553-65130</f>
        <v>3691423</v>
      </c>
      <c r="D19" s="496"/>
      <c r="E19" s="496"/>
      <c r="F19" s="503"/>
      <c r="G19" s="496"/>
      <c r="H19" s="512">
        <f t="shared" si="1"/>
        <v>3691423</v>
      </c>
      <c r="I19" s="496">
        <v>3561421</v>
      </c>
      <c r="J19" s="460"/>
      <c r="K19" s="161" t="s">
        <v>563</v>
      </c>
      <c r="L19" s="161" t="s">
        <v>586</v>
      </c>
      <c r="N19" s="491"/>
    </row>
    <row r="20" spans="1:14" s="461" customFormat="1" ht="15" customHeight="1" x14ac:dyDescent="0.2">
      <c r="A20" s="676" t="s">
        <v>13</v>
      </c>
      <c r="B20" s="680" t="s">
        <v>157</v>
      </c>
      <c r="C20" s="496"/>
      <c r="D20" s="496"/>
      <c r="E20" s="496"/>
      <c r="F20" s="503"/>
      <c r="G20" s="496"/>
      <c r="H20" s="512">
        <f t="shared" si="1"/>
        <v>0</v>
      </c>
      <c r="I20" s="496">
        <v>0</v>
      </c>
      <c r="J20" s="460"/>
      <c r="K20" s="161" t="s">
        <v>564</v>
      </c>
      <c r="L20" s="161" t="s">
        <v>587</v>
      </c>
      <c r="N20" s="491"/>
    </row>
    <row r="21" spans="1:14" s="461" customFormat="1" ht="15" customHeight="1" x14ac:dyDescent="0.2">
      <c r="A21" s="676" t="s">
        <v>15</v>
      </c>
      <c r="B21" s="680" t="s">
        <v>718</v>
      </c>
      <c r="C21" s="496"/>
      <c r="D21" s="496"/>
      <c r="E21" s="496"/>
      <c r="F21" s="503"/>
      <c r="G21" s="496"/>
      <c r="H21" s="512">
        <f t="shared" si="1"/>
        <v>0</v>
      </c>
      <c r="I21" s="496">
        <v>0</v>
      </c>
      <c r="J21" s="460"/>
      <c r="K21" s="161" t="s">
        <v>566</v>
      </c>
      <c r="L21" s="161" t="s">
        <v>588</v>
      </c>
      <c r="N21" s="491"/>
    </row>
    <row r="22" spans="1:14" s="461" customFormat="1" ht="15" customHeight="1" x14ac:dyDescent="0.2">
      <c r="A22" s="676">
        <v>4</v>
      </c>
      <c r="B22" s="680" t="s">
        <v>445</v>
      </c>
      <c r="C22" s="496">
        <v>371957</v>
      </c>
      <c r="D22" s="496"/>
      <c r="E22" s="496"/>
      <c r="F22" s="503"/>
      <c r="G22" s="496"/>
      <c r="H22" s="512">
        <f t="shared" si="1"/>
        <v>371957</v>
      </c>
      <c r="I22" s="496">
        <v>905288</v>
      </c>
      <c r="J22" s="460"/>
      <c r="K22" s="161" t="s">
        <v>567</v>
      </c>
      <c r="L22" s="161" t="s">
        <v>589</v>
      </c>
      <c r="N22" s="491"/>
    </row>
    <row r="23" spans="1:14" s="461" customFormat="1" ht="15" customHeight="1" x14ac:dyDescent="0.2">
      <c r="A23" s="676">
        <v>5</v>
      </c>
      <c r="B23" s="680" t="s">
        <v>14</v>
      </c>
      <c r="C23" s="496"/>
      <c r="D23" s="496"/>
      <c r="E23" s="541"/>
      <c r="F23" s="503"/>
      <c r="G23" s="496"/>
      <c r="H23" s="512">
        <f t="shared" si="1"/>
        <v>0</v>
      </c>
      <c r="I23" s="496">
        <v>0</v>
      </c>
      <c r="J23" s="460"/>
      <c r="K23" s="161" t="s">
        <v>568</v>
      </c>
      <c r="L23" s="161" t="s">
        <v>590</v>
      </c>
      <c r="N23" s="491"/>
    </row>
    <row r="24" spans="1:14" s="461" customFormat="1" ht="15" customHeight="1" x14ac:dyDescent="0.2">
      <c r="A24" s="676">
        <v>6</v>
      </c>
      <c r="B24" s="680" t="s">
        <v>446</v>
      </c>
      <c r="C24" s="496"/>
      <c r="D24" s="496"/>
      <c r="E24" s="541"/>
      <c r="F24" s="503"/>
      <c r="G24" s="496"/>
      <c r="H24" s="512">
        <f t="shared" si="1"/>
        <v>0</v>
      </c>
      <c r="I24" s="496">
        <v>50661</v>
      </c>
      <c r="J24" s="460"/>
      <c r="K24" s="161" t="s">
        <v>570</v>
      </c>
      <c r="L24" s="161" t="s">
        <v>591</v>
      </c>
      <c r="N24" s="491"/>
    </row>
    <row r="25" spans="1:14" s="461" customFormat="1" ht="15" customHeight="1" x14ac:dyDescent="0.2">
      <c r="A25" s="676">
        <v>7</v>
      </c>
      <c r="B25" s="680" t="s">
        <v>697</v>
      </c>
      <c r="C25" s="496">
        <v>3662601</v>
      </c>
      <c r="D25" s="496"/>
      <c r="E25" s="496"/>
      <c r="F25" s="503"/>
      <c r="G25" s="496"/>
      <c r="H25" s="512">
        <f t="shared" si="1"/>
        <v>3662601</v>
      </c>
      <c r="I25" s="496">
        <v>392000</v>
      </c>
      <c r="J25" s="460"/>
      <c r="K25" s="161" t="s">
        <v>569</v>
      </c>
      <c r="L25" s="161" t="s">
        <v>592</v>
      </c>
      <c r="N25" s="491"/>
    </row>
    <row r="26" spans="1:14" s="461" customFormat="1" ht="15" customHeight="1" x14ac:dyDescent="0.2">
      <c r="A26" s="676">
        <v>8</v>
      </c>
      <c r="B26" s="680" t="s">
        <v>619</v>
      </c>
      <c r="C26" s="496"/>
      <c r="D26" s="496"/>
      <c r="E26" s="496"/>
      <c r="F26" s="503"/>
      <c r="G26" s="496"/>
      <c r="H26" s="512">
        <f t="shared" si="1"/>
        <v>0</v>
      </c>
      <c r="I26" s="496">
        <v>1812433</v>
      </c>
      <c r="J26" s="460"/>
      <c r="K26" s="161" t="s">
        <v>571</v>
      </c>
      <c r="L26" s="161" t="s">
        <v>593</v>
      </c>
      <c r="N26" s="491"/>
    </row>
    <row r="27" spans="1:14" s="461" customFormat="1" ht="15" customHeight="1" x14ac:dyDescent="0.2">
      <c r="A27" s="676">
        <v>9</v>
      </c>
      <c r="B27" s="680" t="s">
        <v>681</v>
      </c>
      <c r="C27" s="496"/>
      <c r="D27" s="496"/>
      <c r="E27" s="496"/>
      <c r="F27" s="497">
        <f>'R&amp;P Specific'!H13</f>
        <v>0</v>
      </c>
      <c r="G27" s="496"/>
      <c r="H27" s="512">
        <f>SUM(C27:G27)</f>
        <v>0</v>
      </c>
      <c r="I27" s="496"/>
      <c r="J27" s="460"/>
      <c r="K27" s="148"/>
      <c r="L27" s="161" t="s">
        <v>594</v>
      </c>
      <c r="N27" s="491"/>
    </row>
    <row r="28" spans="1:14" s="461" customFormat="1" ht="15" customHeight="1" x14ac:dyDescent="0.2">
      <c r="A28" s="676">
        <v>10</v>
      </c>
      <c r="B28" s="680" t="s">
        <v>717</v>
      </c>
      <c r="C28" s="496"/>
      <c r="D28" s="496">
        <v>434026</v>
      </c>
      <c r="E28" s="496"/>
      <c r="F28" s="503"/>
      <c r="G28" s="496"/>
      <c r="H28" s="512">
        <f>SUM(C28:G28)</f>
        <v>434026</v>
      </c>
      <c r="I28" s="496"/>
      <c r="J28" s="460"/>
      <c r="K28" s="148"/>
      <c r="L28" s="161" t="s">
        <v>595</v>
      </c>
      <c r="N28" s="491"/>
    </row>
    <row r="29" spans="1:14" s="461" customFormat="1" ht="15" customHeight="1" x14ac:dyDescent="0.2">
      <c r="A29" s="681"/>
      <c r="B29" s="674" t="s">
        <v>714</v>
      </c>
      <c r="C29" s="504">
        <f>SUM(C13:C28)</f>
        <v>30488521</v>
      </c>
      <c r="D29" s="504">
        <f t="shared" ref="D29:I29" si="2">SUM(D13:D28)</f>
        <v>434026</v>
      </c>
      <c r="E29" s="504">
        <f t="shared" si="2"/>
        <v>0</v>
      </c>
      <c r="F29" s="505">
        <f t="shared" si="2"/>
        <v>0</v>
      </c>
      <c r="G29" s="504">
        <f t="shared" si="2"/>
        <v>0</v>
      </c>
      <c r="H29" s="505">
        <f t="shared" si="2"/>
        <v>30922547</v>
      </c>
      <c r="I29" s="504">
        <f t="shared" si="2"/>
        <v>25516660</v>
      </c>
      <c r="J29" s="460"/>
      <c r="K29" s="99"/>
      <c r="L29" s="161" t="s">
        <v>596</v>
      </c>
      <c r="N29" s="491"/>
    </row>
    <row r="30" spans="1:14" s="461" customFormat="1" ht="15" customHeight="1" x14ac:dyDescent="0.2">
      <c r="A30" s="682" t="s">
        <v>716</v>
      </c>
      <c r="B30" s="683" t="s">
        <v>620</v>
      </c>
      <c r="C30" s="496"/>
      <c r="D30" s="496"/>
      <c r="E30" s="542"/>
      <c r="F30" s="506"/>
      <c r="G30" s="496"/>
      <c r="H30" s="523">
        <f>SUM(C30:G30)</f>
        <v>0</v>
      </c>
      <c r="I30" s="542">
        <v>0</v>
      </c>
      <c r="J30" s="460"/>
      <c r="K30" s="99"/>
      <c r="L30" s="161" t="s">
        <v>597</v>
      </c>
      <c r="N30" s="491"/>
    </row>
    <row r="31" spans="1:14" s="461" customFormat="1" ht="17.25" customHeight="1" x14ac:dyDescent="0.2">
      <c r="A31" s="684" t="s">
        <v>447</v>
      </c>
      <c r="B31" s="683" t="s">
        <v>477</v>
      </c>
      <c r="C31" s="496"/>
      <c r="D31" s="496"/>
      <c r="E31" s="542"/>
      <c r="F31" s="506"/>
      <c r="G31" s="496"/>
      <c r="H31" s="523">
        <f>SUM(C31:G31)</f>
        <v>0</v>
      </c>
      <c r="I31" s="542">
        <v>0</v>
      </c>
      <c r="K31" s="161"/>
      <c r="L31" s="161"/>
      <c r="N31" s="491"/>
    </row>
    <row r="32" spans="1:14" s="461" customFormat="1" ht="16.5" customHeight="1" x14ac:dyDescent="0.2">
      <c r="A32" s="684" t="s">
        <v>448</v>
      </c>
      <c r="B32" s="683" t="s">
        <v>449</v>
      </c>
      <c r="C32" s="496"/>
      <c r="D32" s="496"/>
      <c r="E32" s="542"/>
      <c r="F32" s="506"/>
      <c r="G32" s="496"/>
      <c r="H32" s="523">
        <f>SUM(C32:G32)</f>
        <v>0</v>
      </c>
      <c r="I32" s="542">
        <v>0</v>
      </c>
      <c r="K32" s="161"/>
      <c r="L32" s="161"/>
      <c r="N32" s="491"/>
    </row>
    <row r="33" spans="1:14" s="461" customFormat="1" ht="15" customHeight="1" x14ac:dyDescent="0.2">
      <c r="A33" s="524" t="s">
        <v>17</v>
      </c>
      <c r="B33" s="675" t="s">
        <v>300</v>
      </c>
      <c r="C33" s="494"/>
      <c r="D33" s="494"/>
      <c r="E33" s="494"/>
      <c r="F33" s="501"/>
      <c r="G33" s="494"/>
      <c r="H33" s="524"/>
      <c r="I33" s="500"/>
      <c r="K33" s="161"/>
      <c r="L33" s="161"/>
      <c r="N33" s="491"/>
    </row>
    <row r="34" spans="1:14" s="461" customFormat="1" ht="15" customHeight="1" x14ac:dyDescent="0.2">
      <c r="A34" s="676">
        <v>1</v>
      </c>
      <c r="B34" s="680" t="s">
        <v>153</v>
      </c>
      <c r="C34" s="496"/>
      <c r="D34" s="496"/>
      <c r="E34" s="496"/>
      <c r="F34" s="503"/>
      <c r="G34" s="496"/>
      <c r="H34" s="512">
        <f>SUM(C34:G34)</f>
        <v>0</v>
      </c>
      <c r="I34" s="496">
        <v>4525</v>
      </c>
      <c r="K34" s="148"/>
      <c r="L34" s="161"/>
      <c r="N34" s="491"/>
    </row>
    <row r="35" spans="1:14" s="461" customFormat="1" ht="15" customHeight="1" x14ac:dyDescent="0.2">
      <c r="A35" s="676">
        <v>2</v>
      </c>
      <c r="B35" s="680" t="s">
        <v>301</v>
      </c>
      <c r="C35" s="496">
        <v>479325</v>
      </c>
      <c r="D35" s="496"/>
      <c r="E35" s="496"/>
      <c r="F35" s="503"/>
      <c r="G35" s="496"/>
      <c r="H35" s="512">
        <f>SUM(C35:G35)</f>
        <v>479325</v>
      </c>
      <c r="I35" s="496">
        <v>574770</v>
      </c>
      <c r="K35" s="148"/>
      <c r="L35" s="161"/>
      <c r="N35" s="491"/>
    </row>
    <row r="36" spans="1:14" s="461" customFormat="1" ht="15" customHeight="1" x14ac:dyDescent="0.2">
      <c r="A36" s="676">
        <v>3</v>
      </c>
      <c r="B36" s="680" t="s">
        <v>18</v>
      </c>
      <c r="C36" s="496"/>
      <c r="D36" s="496">
        <f>2650241+29740</f>
        <v>2679981</v>
      </c>
      <c r="E36" s="496"/>
      <c r="F36" s="503"/>
      <c r="G36" s="496"/>
      <c r="H36" s="512">
        <f>SUM(C36:G36)</f>
        <v>2679981</v>
      </c>
      <c r="I36" s="496">
        <v>2838150</v>
      </c>
      <c r="K36" s="99"/>
      <c r="L36" s="161"/>
      <c r="N36" s="491"/>
    </row>
    <row r="37" spans="1:14" s="461" customFormat="1" ht="15" customHeight="1" x14ac:dyDescent="0.2">
      <c r="A37" s="676">
        <v>4</v>
      </c>
      <c r="B37" s="680" t="s">
        <v>19</v>
      </c>
      <c r="C37" s="496"/>
      <c r="D37" s="496">
        <f>427198+54602</f>
        <v>481800</v>
      </c>
      <c r="E37" s="496"/>
      <c r="F37" s="503"/>
      <c r="G37" s="496"/>
      <c r="H37" s="512">
        <f>SUM(C37:G37)</f>
        <v>481800</v>
      </c>
      <c r="I37" s="496">
        <v>508800</v>
      </c>
      <c r="K37" s="99"/>
      <c r="L37" s="161"/>
      <c r="N37" s="491"/>
    </row>
    <row r="38" spans="1:14" s="461" customFormat="1" ht="15" customHeight="1" x14ac:dyDescent="0.2">
      <c r="A38" s="676">
        <v>5</v>
      </c>
      <c r="B38" s="680" t="s">
        <v>20</v>
      </c>
      <c r="C38" s="496"/>
      <c r="D38" s="496"/>
      <c r="E38" s="496"/>
      <c r="F38" s="503"/>
      <c r="G38" s="496"/>
      <c r="H38" s="512">
        <f>SUM(C38:G38)</f>
        <v>0</v>
      </c>
      <c r="I38" s="496"/>
      <c r="N38" s="491"/>
    </row>
    <row r="39" spans="1:14" s="461" customFormat="1" ht="15" customHeight="1" x14ac:dyDescent="0.2">
      <c r="A39" s="673"/>
      <c r="B39" s="674" t="s">
        <v>714</v>
      </c>
      <c r="C39" s="504">
        <f>SUM(C34:C38)</f>
        <v>479325</v>
      </c>
      <c r="D39" s="504">
        <f t="shared" ref="D39:I39" si="3">SUM(D34:D38)</f>
        <v>3161781</v>
      </c>
      <c r="E39" s="504">
        <f t="shared" si="3"/>
        <v>0</v>
      </c>
      <c r="F39" s="505">
        <f t="shared" si="3"/>
        <v>0</v>
      </c>
      <c r="G39" s="504">
        <f t="shared" si="3"/>
        <v>0</v>
      </c>
      <c r="H39" s="505">
        <f t="shared" si="3"/>
        <v>3641106</v>
      </c>
      <c r="I39" s="504">
        <f t="shared" si="3"/>
        <v>3926245</v>
      </c>
      <c r="N39" s="491"/>
    </row>
    <row r="40" spans="1:14" s="461" customFormat="1" ht="15" customHeight="1" x14ac:dyDescent="0.2">
      <c r="A40" s="524" t="s">
        <v>21</v>
      </c>
      <c r="B40" s="675" t="s">
        <v>172</v>
      </c>
      <c r="C40" s="494"/>
      <c r="D40" s="494"/>
      <c r="E40" s="494"/>
      <c r="F40" s="501"/>
      <c r="G40" s="494"/>
      <c r="H40" s="501"/>
      <c r="I40" s="494"/>
      <c r="N40" s="491"/>
    </row>
    <row r="41" spans="1:14" s="461" customFormat="1" ht="15" customHeight="1" x14ac:dyDescent="0.2">
      <c r="A41" s="676">
        <v>1</v>
      </c>
      <c r="B41" s="680" t="s">
        <v>160</v>
      </c>
      <c r="C41" s="496"/>
      <c r="D41" s="496"/>
      <c r="E41" s="496"/>
      <c r="F41" s="503"/>
      <c r="G41" s="496"/>
      <c r="H41" s="512">
        <f>SUM(C41:G41)</f>
        <v>0</v>
      </c>
      <c r="I41" s="496"/>
      <c r="N41" s="491"/>
    </row>
    <row r="42" spans="1:14" s="461" customFormat="1" ht="15" customHeight="1" x14ac:dyDescent="0.2">
      <c r="A42" s="676">
        <v>2</v>
      </c>
      <c r="B42" s="680" t="s">
        <v>23</v>
      </c>
      <c r="C42" s="496"/>
      <c r="D42" s="496"/>
      <c r="E42" s="496"/>
      <c r="F42" s="503"/>
      <c r="G42" s="496"/>
      <c r="H42" s="512">
        <f>SUM(C42:G42)</f>
        <v>0</v>
      </c>
      <c r="I42" s="496"/>
      <c r="N42" s="491"/>
    </row>
    <row r="43" spans="1:14" s="461" customFormat="1" ht="15" customHeight="1" x14ac:dyDescent="0.2">
      <c r="A43" s="676">
        <v>3</v>
      </c>
      <c r="B43" s="680" t="s">
        <v>166</v>
      </c>
      <c r="C43" s="496"/>
      <c r="D43" s="496">
        <v>5850</v>
      </c>
      <c r="E43" s="496"/>
      <c r="F43" s="497">
        <f>'R&amp;P Specific'!H16</f>
        <v>0</v>
      </c>
      <c r="G43" s="496"/>
      <c r="H43" s="512">
        <f>SUM(C43:G43)</f>
        <v>5850</v>
      </c>
      <c r="I43" s="496">
        <v>42288</v>
      </c>
      <c r="N43" s="491"/>
    </row>
    <row r="44" spans="1:14" s="461" customFormat="1" ht="15" customHeight="1" x14ac:dyDescent="0.2">
      <c r="A44" s="676">
        <v>4</v>
      </c>
      <c r="B44" s="680" t="s">
        <v>317</v>
      </c>
      <c r="C44" s="496"/>
      <c r="D44" s="496"/>
      <c r="E44" s="496"/>
      <c r="F44" s="497">
        <f>'R&amp;P Specific'!H17</f>
        <v>0</v>
      </c>
      <c r="G44" s="496"/>
      <c r="H44" s="512">
        <f>SUM(C44:G44)</f>
        <v>0</v>
      </c>
      <c r="I44" s="496"/>
      <c r="N44" s="491"/>
    </row>
    <row r="45" spans="1:14" s="461" customFormat="1" ht="15" customHeight="1" x14ac:dyDescent="0.2">
      <c r="A45" s="676">
        <v>5</v>
      </c>
      <c r="B45" s="680" t="s">
        <v>146</v>
      </c>
      <c r="C45" s="496"/>
      <c r="D45" s="496"/>
      <c r="E45" s="496"/>
      <c r="F45" s="503"/>
      <c r="G45" s="496"/>
      <c r="H45" s="512">
        <f>SUM(C45:G45)</f>
        <v>0</v>
      </c>
      <c r="I45" s="496"/>
      <c r="N45" s="491"/>
    </row>
    <row r="46" spans="1:14" s="461" customFormat="1" ht="15" customHeight="1" x14ac:dyDescent="0.2">
      <c r="A46" s="673"/>
      <c r="B46" s="674" t="s">
        <v>714</v>
      </c>
      <c r="C46" s="504">
        <f>SUM(C41:C45)</f>
        <v>0</v>
      </c>
      <c r="D46" s="504">
        <f t="shared" ref="D46:I46" si="4">SUM(D41:D45)</f>
        <v>5850</v>
      </c>
      <c r="E46" s="504">
        <f t="shared" si="4"/>
        <v>0</v>
      </c>
      <c r="F46" s="505">
        <f t="shared" si="4"/>
        <v>0</v>
      </c>
      <c r="G46" s="504">
        <f t="shared" si="4"/>
        <v>0</v>
      </c>
      <c r="H46" s="505">
        <f t="shared" si="4"/>
        <v>5850</v>
      </c>
      <c r="I46" s="504">
        <f t="shared" si="4"/>
        <v>42288</v>
      </c>
      <c r="N46" s="491"/>
    </row>
    <row r="47" spans="1:14" s="461" customFormat="1" ht="15" customHeight="1" x14ac:dyDescent="0.2">
      <c r="A47" s="524" t="s">
        <v>22</v>
      </c>
      <c r="B47" s="675" t="s">
        <v>266</v>
      </c>
      <c r="C47" s="494"/>
      <c r="D47" s="494"/>
      <c r="E47" s="494"/>
      <c r="F47" s="501"/>
      <c r="G47" s="494"/>
      <c r="H47" s="501"/>
      <c r="I47" s="494"/>
      <c r="N47" s="491"/>
    </row>
    <row r="48" spans="1:14" s="461" customFormat="1" ht="15" customHeight="1" x14ac:dyDescent="0.2">
      <c r="A48" s="676">
        <v>1</v>
      </c>
      <c r="B48" s="680" t="s">
        <v>161</v>
      </c>
      <c r="C48" s="496"/>
      <c r="D48" s="496"/>
      <c r="E48" s="496"/>
      <c r="F48" s="503"/>
      <c r="G48" s="496"/>
      <c r="H48" s="512">
        <f>SUM(C48:G48)</f>
        <v>0</v>
      </c>
      <c r="I48" s="496"/>
      <c r="N48" s="491"/>
    </row>
    <row r="49" spans="1:14" s="461" customFormat="1" ht="15" customHeight="1" x14ac:dyDescent="0.2">
      <c r="A49" s="676">
        <v>2</v>
      </c>
      <c r="B49" s="680" t="s">
        <v>24</v>
      </c>
      <c r="C49" s="496">
        <v>11280</v>
      </c>
      <c r="D49" s="496"/>
      <c r="E49" s="496"/>
      <c r="F49" s="503"/>
      <c r="G49" s="496"/>
      <c r="H49" s="512">
        <f>SUM(C49:G49)</f>
        <v>11280</v>
      </c>
      <c r="I49" s="496">
        <v>2554</v>
      </c>
      <c r="N49" s="491"/>
    </row>
    <row r="50" spans="1:14" s="461" customFormat="1" ht="15" customHeight="1" x14ac:dyDescent="0.2">
      <c r="A50" s="673"/>
      <c r="B50" s="674" t="s">
        <v>714</v>
      </c>
      <c r="C50" s="504">
        <f>SUM(C48:C49)</f>
        <v>11280</v>
      </c>
      <c r="D50" s="504">
        <f t="shared" ref="D50:I50" si="5">SUM(D48:D49)</f>
        <v>0</v>
      </c>
      <c r="E50" s="504">
        <f t="shared" si="5"/>
        <v>0</v>
      </c>
      <c r="F50" s="505">
        <f t="shared" si="5"/>
        <v>0</v>
      </c>
      <c r="G50" s="504">
        <f t="shared" si="5"/>
        <v>0</v>
      </c>
      <c r="H50" s="505">
        <f t="shared" si="5"/>
        <v>11280</v>
      </c>
      <c r="I50" s="504">
        <f t="shared" si="5"/>
        <v>2554</v>
      </c>
      <c r="N50" s="491"/>
    </row>
    <row r="51" spans="1:14" s="461" customFormat="1" ht="15" customHeight="1" x14ac:dyDescent="0.2">
      <c r="A51" s="524" t="s">
        <v>25</v>
      </c>
      <c r="B51" s="675" t="s">
        <v>267</v>
      </c>
      <c r="C51" s="494"/>
      <c r="D51" s="494"/>
      <c r="E51" s="494"/>
      <c r="F51" s="501"/>
      <c r="G51" s="494"/>
      <c r="H51" s="501"/>
      <c r="I51" s="494"/>
      <c r="N51" s="491"/>
    </row>
    <row r="52" spans="1:14" s="461" customFormat="1" ht="15" customHeight="1" x14ac:dyDescent="0.2">
      <c r="A52" s="676">
        <v>1</v>
      </c>
      <c r="B52" s="680" t="s">
        <v>167</v>
      </c>
      <c r="C52" s="496">
        <v>17634</v>
      </c>
      <c r="D52" s="496">
        <v>60774</v>
      </c>
      <c r="E52" s="541"/>
      <c r="F52" s="497">
        <f>'R&amp;P Specific'!H20</f>
        <v>0</v>
      </c>
      <c r="G52" s="496"/>
      <c r="H52" s="512">
        <f>SUM(C52:G52)</f>
        <v>78408</v>
      </c>
      <c r="I52" s="496">
        <v>82188</v>
      </c>
      <c r="N52" s="491"/>
    </row>
    <row r="53" spans="1:14" s="461" customFormat="1" ht="15" customHeight="1" x14ac:dyDescent="0.2">
      <c r="A53" s="676">
        <v>2</v>
      </c>
      <c r="B53" s="680" t="s">
        <v>26</v>
      </c>
      <c r="C53" s="496"/>
      <c r="D53" s="496"/>
      <c r="E53" s="541"/>
      <c r="F53" s="497">
        <f>'R&amp;P Specific'!H21</f>
        <v>0</v>
      </c>
      <c r="G53" s="496"/>
      <c r="H53" s="512">
        <f>SUM(C53:G53)</f>
        <v>0</v>
      </c>
      <c r="I53" s="496"/>
      <c r="N53" s="491"/>
    </row>
    <row r="54" spans="1:14" s="461" customFormat="1" ht="15" customHeight="1" x14ac:dyDescent="0.2">
      <c r="A54" s="676">
        <v>3</v>
      </c>
      <c r="B54" s="680" t="s">
        <v>168</v>
      </c>
      <c r="C54" s="496"/>
      <c r="D54" s="496"/>
      <c r="E54" s="496"/>
      <c r="F54" s="503"/>
      <c r="G54" s="496"/>
      <c r="H54" s="512">
        <f>SUM(C54:G54)</f>
        <v>0</v>
      </c>
      <c r="I54" s="496"/>
      <c r="N54" s="491"/>
    </row>
    <row r="55" spans="1:14" s="461" customFormat="1" ht="15" customHeight="1" x14ac:dyDescent="0.2">
      <c r="A55" s="673"/>
      <c r="B55" s="674" t="s">
        <v>714</v>
      </c>
      <c r="C55" s="504">
        <f t="shared" ref="C55:I55" si="6">SUM(C52:C54)</f>
        <v>17634</v>
      </c>
      <c r="D55" s="504">
        <f t="shared" si="6"/>
        <v>60774</v>
      </c>
      <c r="E55" s="504">
        <f t="shared" si="6"/>
        <v>0</v>
      </c>
      <c r="F55" s="505">
        <f t="shared" si="6"/>
        <v>0</v>
      </c>
      <c r="G55" s="504">
        <f t="shared" si="6"/>
        <v>0</v>
      </c>
      <c r="H55" s="505">
        <f t="shared" si="6"/>
        <v>78408</v>
      </c>
      <c r="I55" s="504">
        <f t="shared" si="6"/>
        <v>82188</v>
      </c>
      <c r="N55" s="491"/>
    </row>
    <row r="56" spans="1:14" s="461" customFormat="1" ht="15" customHeight="1" x14ac:dyDescent="0.2">
      <c r="A56" s="524" t="s">
        <v>27</v>
      </c>
      <c r="B56" s="675" t="s">
        <v>313</v>
      </c>
      <c r="C56" s="494"/>
      <c r="D56" s="494"/>
      <c r="E56" s="494"/>
      <c r="F56" s="501"/>
      <c r="G56" s="494"/>
      <c r="H56" s="501"/>
      <c r="I56" s="494"/>
      <c r="N56" s="491"/>
    </row>
    <row r="57" spans="1:14" s="461" customFormat="1" ht="15" customHeight="1" x14ac:dyDescent="0.2">
      <c r="A57" s="676">
        <v>1</v>
      </c>
      <c r="B57" s="680" t="s">
        <v>148</v>
      </c>
      <c r="C57" s="496"/>
      <c r="D57" s="496"/>
      <c r="E57" s="496"/>
      <c r="F57" s="503"/>
      <c r="G57" s="496"/>
      <c r="H57" s="512">
        <f>SUM(C57:G57)</f>
        <v>0</v>
      </c>
      <c r="I57" s="496"/>
      <c r="N57" s="491"/>
    </row>
    <row r="58" spans="1:14" s="461" customFormat="1" ht="15" customHeight="1" x14ac:dyDescent="0.2">
      <c r="A58" s="676">
        <v>2</v>
      </c>
      <c r="B58" s="680" t="s">
        <v>48</v>
      </c>
      <c r="C58" s="496"/>
      <c r="D58" s="496"/>
      <c r="E58" s="496"/>
      <c r="F58" s="503"/>
      <c r="G58" s="496"/>
      <c r="H58" s="512">
        <f>SUM(C58:G58)</f>
        <v>0</v>
      </c>
      <c r="I58" s="496">
        <v>26000</v>
      </c>
      <c r="N58" s="491"/>
    </row>
    <row r="59" spans="1:14" s="461" customFormat="1" ht="15" customHeight="1" x14ac:dyDescent="0.2">
      <c r="A59" s="676">
        <v>3</v>
      </c>
      <c r="B59" s="680" t="s">
        <v>162</v>
      </c>
      <c r="C59" s="496"/>
      <c r="D59" s="496"/>
      <c r="E59" s="496"/>
      <c r="F59" s="503"/>
      <c r="G59" s="496"/>
      <c r="H59" s="512">
        <f>SUM(C59:G59)</f>
        <v>0</v>
      </c>
      <c r="I59" s="496">
        <v>0</v>
      </c>
      <c r="N59" s="491"/>
    </row>
    <row r="60" spans="1:14" s="461" customFormat="1" ht="15" customHeight="1" x14ac:dyDescent="0.2">
      <c r="A60" s="676">
        <v>4</v>
      </c>
      <c r="B60" s="680" t="s">
        <v>712</v>
      </c>
      <c r="C60" s="496">
        <v>6000</v>
      </c>
      <c r="D60" s="496"/>
      <c r="E60" s="496"/>
      <c r="F60" s="503"/>
      <c r="G60" s="496"/>
      <c r="H60" s="512">
        <f>SUM(C60:G60)</f>
        <v>6000</v>
      </c>
      <c r="I60" s="496">
        <v>118500</v>
      </c>
      <c r="N60" s="491"/>
    </row>
    <row r="61" spans="1:14" s="461" customFormat="1" ht="15" customHeight="1" x14ac:dyDescent="0.2">
      <c r="A61" s="676">
        <v>5</v>
      </c>
      <c r="B61" s="680" t="s">
        <v>30</v>
      </c>
      <c r="C61" s="496">
        <v>9000</v>
      </c>
      <c r="D61" s="496"/>
      <c r="E61" s="496"/>
      <c r="F61" s="503"/>
      <c r="G61" s="496"/>
      <c r="H61" s="512">
        <f>SUM(C61:G61)</f>
        <v>9000</v>
      </c>
      <c r="I61" s="496">
        <v>6000</v>
      </c>
      <c r="N61" s="491"/>
    </row>
    <row r="62" spans="1:14" s="461" customFormat="1" ht="15" customHeight="1" x14ac:dyDescent="0.2">
      <c r="A62" s="673"/>
      <c r="B62" s="674" t="s">
        <v>714</v>
      </c>
      <c r="C62" s="504">
        <f>SUM(C57:C61)</f>
        <v>15000</v>
      </c>
      <c r="D62" s="504">
        <f t="shared" ref="D62:I62" si="7">SUM(D57:D61)</f>
        <v>0</v>
      </c>
      <c r="E62" s="504">
        <f t="shared" si="7"/>
        <v>0</v>
      </c>
      <c r="F62" s="505">
        <f t="shared" si="7"/>
        <v>0</v>
      </c>
      <c r="G62" s="504">
        <f t="shared" si="7"/>
        <v>0</v>
      </c>
      <c r="H62" s="505">
        <f t="shared" si="7"/>
        <v>15000</v>
      </c>
      <c r="I62" s="504">
        <f t="shared" si="7"/>
        <v>150500</v>
      </c>
      <c r="N62" s="491"/>
    </row>
    <row r="63" spans="1:14" s="461" customFormat="1" ht="15" customHeight="1" x14ac:dyDescent="0.2">
      <c r="A63" s="524" t="s">
        <v>28</v>
      </c>
      <c r="B63" s="675" t="s">
        <v>173</v>
      </c>
      <c r="C63" s="494"/>
      <c r="D63" s="494"/>
      <c r="E63" s="494"/>
      <c r="F63" s="501"/>
      <c r="G63" s="494"/>
      <c r="H63" s="501"/>
      <c r="I63" s="494"/>
      <c r="N63" s="491"/>
    </row>
    <row r="64" spans="1:14" s="461" customFormat="1" ht="15" customHeight="1" x14ac:dyDescent="0.2">
      <c r="A64" s="676">
        <v>1</v>
      </c>
      <c r="B64" s="680" t="s">
        <v>29</v>
      </c>
      <c r="C64" s="496"/>
      <c r="D64" s="496"/>
      <c r="E64" s="507"/>
      <c r="F64" s="508"/>
      <c r="G64" s="496"/>
      <c r="H64" s="512">
        <f>SUM(C64:G64)</f>
        <v>0</v>
      </c>
      <c r="I64" s="496"/>
      <c r="N64" s="491"/>
    </row>
    <row r="65" spans="1:14" s="461" customFormat="1" ht="15" customHeight="1" x14ac:dyDescent="0.2">
      <c r="A65" s="676">
        <v>2</v>
      </c>
      <c r="B65" s="680" t="s">
        <v>174</v>
      </c>
      <c r="C65" s="496"/>
      <c r="D65" s="496"/>
      <c r="E65" s="507"/>
      <c r="F65" s="508"/>
      <c r="G65" s="496"/>
      <c r="H65" s="512">
        <f>SUM(C65:G65)</f>
        <v>0</v>
      </c>
      <c r="I65" s="496"/>
      <c r="N65" s="491"/>
    </row>
    <row r="66" spans="1:14" s="461" customFormat="1" ht="15" customHeight="1" x14ac:dyDescent="0.2">
      <c r="A66" s="676">
        <v>3</v>
      </c>
      <c r="B66" s="680" t="s">
        <v>30</v>
      </c>
      <c r="C66" s="496"/>
      <c r="D66" s="496"/>
      <c r="E66" s="507"/>
      <c r="F66" s="508"/>
      <c r="G66" s="496"/>
      <c r="H66" s="512">
        <f>SUM(C66:G66)</f>
        <v>0</v>
      </c>
      <c r="I66" s="496"/>
      <c r="N66" s="491"/>
    </row>
    <row r="67" spans="1:14" s="461" customFormat="1" ht="15" customHeight="1" x14ac:dyDescent="0.2">
      <c r="A67" s="673"/>
      <c r="B67" s="674" t="s">
        <v>714</v>
      </c>
      <c r="C67" s="504">
        <f>SUM(C64:C66)</f>
        <v>0</v>
      </c>
      <c r="D67" s="504">
        <f t="shared" ref="D67:I67" si="8">SUM(D64:D66)</f>
        <v>0</v>
      </c>
      <c r="E67" s="504">
        <f t="shared" si="8"/>
        <v>0</v>
      </c>
      <c r="F67" s="505">
        <f t="shared" si="8"/>
        <v>0</v>
      </c>
      <c r="G67" s="504">
        <f t="shared" si="8"/>
        <v>0</v>
      </c>
      <c r="H67" s="505">
        <f t="shared" si="8"/>
        <v>0</v>
      </c>
      <c r="I67" s="504">
        <f t="shared" si="8"/>
        <v>0</v>
      </c>
      <c r="N67" s="491"/>
    </row>
    <row r="68" spans="1:14" s="461" customFormat="1" ht="15" customHeight="1" x14ac:dyDescent="0.2">
      <c r="A68" s="524" t="s">
        <v>31</v>
      </c>
      <c r="B68" s="675" t="s">
        <v>175</v>
      </c>
      <c r="C68" s="494"/>
      <c r="D68" s="494"/>
      <c r="E68" s="494"/>
      <c r="F68" s="501"/>
      <c r="G68" s="494"/>
      <c r="H68" s="501"/>
      <c r="I68" s="494"/>
      <c r="N68" s="491"/>
    </row>
    <row r="69" spans="1:14" s="461" customFormat="1" ht="15" customHeight="1" x14ac:dyDescent="0.2">
      <c r="A69" s="676">
        <v>1</v>
      </c>
      <c r="B69" s="680" t="s">
        <v>411</v>
      </c>
      <c r="C69" s="496"/>
      <c r="D69" s="496"/>
      <c r="E69" s="507"/>
      <c r="F69" s="508"/>
      <c r="G69" s="496"/>
      <c r="H69" s="512">
        <f t="shared" ref="H69:H75" si="9">SUM(C69:G69)</f>
        <v>0</v>
      </c>
      <c r="I69" s="496"/>
      <c r="N69" s="491"/>
    </row>
    <row r="70" spans="1:14" s="461" customFormat="1" ht="15" customHeight="1" x14ac:dyDescent="0.2">
      <c r="A70" s="676">
        <v>2</v>
      </c>
      <c r="B70" s="680" t="s">
        <v>482</v>
      </c>
      <c r="C70" s="496"/>
      <c r="D70" s="496"/>
      <c r="E70" s="543"/>
      <c r="F70" s="497">
        <f>'R&amp;P Specific'!H24</f>
        <v>0</v>
      </c>
      <c r="G70" s="496"/>
      <c r="H70" s="512">
        <f t="shared" si="9"/>
        <v>0</v>
      </c>
      <c r="I70" s="496"/>
      <c r="N70" s="491"/>
    </row>
    <row r="71" spans="1:14" s="461" customFormat="1" ht="15" customHeight="1" x14ac:dyDescent="0.2">
      <c r="A71" s="676">
        <v>3</v>
      </c>
      <c r="B71" s="680" t="s">
        <v>483</v>
      </c>
      <c r="C71" s="496"/>
      <c r="D71" s="496"/>
      <c r="E71" s="507"/>
      <c r="F71" s="508"/>
      <c r="G71" s="496"/>
      <c r="H71" s="512">
        <f t="shared" si="9"/>
        <v>0</v>
      </c>
      <c r="I71" s="496"/>
      <c r="N71" s="491"/>
    </row>
    <row r="72" spans="1:14" s="461" customFormat="1" ht="15" customHeight="1" x14ac:dyDescent="0.2">
      <c r="A72" s="676">
        <v>4</v>
      </c>
      <c r="B72" s="680" t="s">
        <v>450</v>
      </c>
      <c r="C72" s="496"/>
      <c r="D72" s="496"/>
      <c r="E72" s="543"/>
      <c r="F72" s="497">
        <f>'R&amp;P Specific'!H25</f>
        <v>0</v>
      </c>
      <c r="G72" s="496"/>
      <c r="H72" s="512">
        <f t="shared" si="9"/>
        <v>0</v>
      </c>
      <c r="I72" s="496"/>
      <c r="N72" s="491"/>
    </row>
    <row r="73" spans="1:14" s="461" customFormat="1" ht="15" customHeight="1" x14ac:dyDescent="0.2">
      <c r="A73" s="676">
        <v>5</v>
      </c>
      <c r="B73" s="680" t="s">
        <v>443</v>
      </c>
      <c r="C73" s="496"/>
      <c r="D73" s="496">
        <f>17640+239560</f>
        <v>257200</v>
      </c>
      <c r="E73" s="507"/>
      <c r="F73" s="508"/>
      <c r="G73" s="496"/>
      <c r="H73" s="512">
        <f t="shared" si="9"/>
        <v>257200</v>
      </c>
      <c r="I73" s="496"/>
      <c r="N73" s="491"/>
    </row>
    <row r="74" spans="1:14" s="461" customFormat="1" ht="15" customHeight="1" x14ac:dyDescent="0.2">
      <c r="A74" s="676">
        <v>6</v>
      </c>
      <c r="B74" s="685" t="s">
        <v>474</v>
      </c>
      <c r="C74" s="496"/>
      <c r="D74" s="496"/>
      <c r="E74" s="507"/>
      <c r="F74" s="508"/>
      <c r="G74" s="496"/>
      <c r="H74" s="512">
        <f t="shared" si="9"/>
        <v>0</v>
      </c>
      <c r="I74" s="496"/>
      <c r="N74" s="491"/>
    </row>
    <row r="75" spans="1:14" s="461" customFormat="1" ht="15" customHeight="1" x14ac:dyDescent="0.2">
      <c r="A75" s="676">
        <v>7</v>
      </c>
      <c r="B75" s="680" t="s">
        <v>210</v>
      </c>
      <c r="C75" s="496"/>
      <c r="D75" s="496"/>
      <c r="E75" s="543"/>
      <c r="F75" s="497">
        <f>'R&amp;P Specific'!H26</f>
        <v>0</v>
      </c>
      <c r="G75" s="496"/>
      <c r="H75" s="512">
        <f t="shared" si="9"/>
        <v>0</v>
      </c>
      <c r="I75" s="496">
        <v>133500</v>
      </c>
      <c r="N75" s="491"/>
    </row>
    <row r="76" spans="1:14" s="461" customFormat="1" ht="15" customHeight="1" x14ac:dyDescent="0.2">
      <c r="A76" s="673"/>
      <c r="B76" s="674" t="s">
        <v>714</v>
      </c>
      <c r="C76" s="504">
        <f t="shared" ref="C76:I76" si="10">SUM(C69:C75)</f>
        <v>0</v>
      </c>
      <c r="D76" s="504">
        <f t="shared" si="10"/>
        <v>257200</v>
      </c>
      <c r="E76" s="504">
        <f t="shared" si="10"/>
        <v>0</v>
      </c>
      <c r="F76" s="505">
        <f t="shared" si="10"/>
        <v>0</v>
      </c>
      <c r="G76" s="504">
        <f t="shared" si="10"/>
        <v>0</v>
      </c>
      <c r="H76" s="505">
        <f t="shared" si="10"/>
        <v>257200</v>
      </c>
      <c r="I76" s="504">
        <f t="shared" si="10"/>
        <v>133500</v>
      </c>
      <c r="N76" s="491"/>
    </row>
    <row r="77" spans="1:14" s="461" customFormat="1" ht="15" customHeight="1" x14ac:dyDescent="0.2">
      <c r="A77" s="524" t="s">
        <v>32</v>
      </c>
      <c r="B77" s="675" t="s">
        <v>176</v>
      </c>
      <c r="C77" s="494"/>
      <c r="D77" s="494"/>
      <c r="E77" s="494"/>
      <c r="F77" s="501"/>
      <c r="G77" s="494"/>
      <c r="H77" s="501"/>
      <c r="I77" s="494"/>
      <c r="N77" s="491"/>
    </row>
    <row r="78" spans="1:14" s="461" customFormat="1" ht="15" customHeight="1" x14ac:dyDescent="0.2">
      <c r="A78" s="676">
        <v>1</v>
      </c>
      <c r="B78" s="680" t="s">
        <v>314</v>
      </c>
      <c r="C78" s="496"/>
      <c r="D78" s="496"/>
      <c r="E78" s="543"/>
      <c r="F78" s="497">
        <f>'R&amp;P Specific'!H29</f>
        <v>0</v>
      </c>
      <c r="G78" s="496"/>
      <c r="H78" s="512">
        <f>SUM(C78:G78)</f>
        <v>0</v>
      </c>
      <c r="I78" s="496"/>
      <c r="N78" s="491"/>
    </row>
    <row r="79" spans="1:14" s="461" customFormat="1" ht="15" customHeight="1" x14ac:dyDescent="0.2">
      <c r="A79" s="676">
        <v>2</v>
      </c>
      <c r="B79" s="680" t="s">
        <v>30</v>
      </c>
      <c r="C79" s="496"/>
      <c r="D79" s="496"/>
      <c r="E79" s="543"/>
      <c r="F79" s="497">
        <f>'R&amp;P Specific'!H30</f>
        <v>0</v>
      </c>
      <c r="G79" s="496"/>
      <c r="H79" s="512">
        <f>SUM(C79:G79)</f>
        <v>0</v>
      </c>
      <c r="I79" s="496"/>
      <c r="N79" s="491"/>
    </row>
    <row r="80" spans="1:14" s="461" customFormat="1" ht="15" customHeight="1" x14ac:dyDescent="0.2">
      <c r="A80" s="673"/>
      <c r="B80" s="674" t="s">
        <v>714</v>
      </c>
      <c r="C80" s="504">
        <f>SUM(C78:C79)</f>
        <v>0</v>
      </c>
      <c r="D80" s="504">
        <f t="shared" ref="D80:I80" si="11">SUM(D78:D79)</f>
        <v>0</v>
      </c>
      <c r="E80" s="504">
        <f t="shared" si="11"/>
        <v>0</v>
      </c>
      <c r="F80" s="505">
        <f t="shared" si="11"/>
        <v>0</v>
      </c>
      <c r="G80" s="504">
        <f t="shared" si="11"/>
        <v>0</v>
      </c>
      <c r="H80" s="505">
        <f t="shared" si="11"/>
        <v>0</v>
      </c>
      <c r="I80" s="504">
        <f t="shared" si="11"/>
        <v>0</v>
      </c>
      <c r="N80" s="491"/>
    </row>
    <row r="81" spans="1:15" s="461" customFormat="1" ht="15" customHeight="1" x14ac:dyDescent="0.2">
      <c r="A81" s="524" t="s">
        <v>35</v>
      </c>
      <c r="B81" s="675" t="s">
        <v>315</v>
      </c>
      <c r="C81" s="494"/>
      <c r="D81" s="494"/>
      <c r="E81" s="494"/>
      <c r="F81" s="501"/>
      <c r="G81" s="494"/>
      <c r="H81" s="501"/>
      <c r="I81" s="494"/>
      <c r="N81" s="491"/>
    </row>
    <row r="82" spans="1:15" s="461" customFormat="1" ht="15" customHeight="1" x14ac:dyDescent="0.2">
      <c r="A82" s="676">
        <v>1</v>
      </c>
      <c r="B82" s="680" t="s">
        <v>181</v>
      </c>
      <c r="C82" s="496"/>
      <c r="D82" s="496"/>
      <c r="E82" s="507"/>
      <c r="F82" s="508"/>
      <c r="G82" s="496"/>
      <c r="H82" s="512">
        <f t="shared" ref="H82:H95" si="12">SUM(C82:G82)</f>
        <v>0</v>
      </c>
      <c r="I82" s="496">
        <v>0</v>
      </c>
      <c r="N82" s="491"/>
    </row>
    <row r="83" spans="1:15" s="461" customFormat="1" ht="15" customHeight="1" x14ac:dyDescent="0.2">
      <c r="A83" s="676">
        <v>2</v>
      </c>
      <c r="B83" s="680" t="s">
        <v>302</v>
      </c>
      <c r="C83" s="496"/>
      <c r="D83" s="496"/>
      <c r="E83" s="507"/>
      <c r="F83" s="508"/>
      <c r="G83" s="496"/>
      <c r="H83" s="512">
        <f t="shared" si="12"/>
        <v>0</v>
      </c>
      <c r="I83" s="496">
        <v>0</v>
      </c>
      <c r="N83" s="491"/>
    </row>
    <row r="84" spans="1:15" s="461" customFormat="1" ht="15" customHeight="1" x14ac:dyDescent="0.2">
      <c r="A84" s="676">
        <v>3</v>
      </c>
      <c r="B84" s="680" t="s">
        <v>36</v>
      </c>
      <c r="C84" s="496"/>
      <c r="D84" s="496"/>
      <c r="E84" s="543"/>
      <c r="F84" s="497">
        <f>'R&amp;P Specific'!H33</f>
        <v>0</v>
      </c>
      <c r="G84" s="496"/>
      <c r="H84" s="512">
        <f t="shared" si="12"/>
        <v>0</v>
      </c>
      <c r="I84" s="496">
        <v>85281</v>
      </c>
      <c r="N84" s="491"/>
    </row>
    <row r="85" spans="1:15" s="461" customFormat="1" ht="15" customHeight="1" x14ac:dyDescent="0.2">
      <c r="A85" s="676">
        <v>4</v>
      </c>
      <c r="B85" s="680" t="s">
        <v>163</v>
      </c>
      <c r="C85" s="496"/>
      <c r="D85" s="496"/>
      <c r="E85" s="543"/>
      <c r="F85" s="497">
        <f>'R&amp;P Specific'!H34</f>
        <v>0</v>
      </c>
      <c r="G85" s="496"/>
      <c r="H85" s="512">
        <f t="shared" si="12"/>
        <v>0</v>
      </c>
      <c r="I85" s="496">
        <v>0</v>
      </c>
      <c r="N85" s="491"/>
    </row>
    <row r="86" spans="1:15" s="461" customFormat="1" ht="15" customHeight="1" x14ac:dyDescent="0.2">
      <c r="A86" s="676">
        <v>5</v>
      </c>
      <c r="B86" s="680" t="s">
        <v>316</v>
      </c>
      <c r="C86" s="496">
        <v>1773790</v>
      </c>
      <c r="D86" s="496">
        <v>40712</v>
      </c>
      <c r="E86" s="543"/>
      <c r="F86" s="497">
        <f>'R&amp;P Specific'!H35</f>
        <v>0</v>
      </c>
      <c r="G86" s="496"/>
      <c r="H86" s="512">
        <f t="shared" si="12"/>
        <v>1814502</v>
      </c>
      <c r="I86" s="496">
        <v>30849</v>
      </c>
      <c r="N86" s="491"/>
    </row>
    <row r="87" spans="1:15" s="461" customFormat="1" ht="15" customHeight="1" x14ac:dyDescent="0.2">
      <c r="A87" s="676">
        <v>6</v>
      </c>
      <c r="B87" s="680" t="s">
        <v>164</v>
      </c>
      <c r="C87" s="496"/>
      <c r="D87" s="496"/>
      <c r="E87" s="507"/>
      <c r="F87" s="508"/>
      <c r="G87" s="496"/>
      <c r="H87" s="512">
        <f t="shared" si="12"/>
        <v>0</v>
      </c>
      <c r="I87" s="496">
        <v>0</v>
      </c>
      <c r="N87" s="491"/>
    </row>
    <row r="88" spans="1:15" s="461" customFormat="1" ht="15" customHeight="1" x14ac:dyDescent="0.2">
      <c r="A88" s="676">
        <v>7</v>
      </c>
      <c r="B88" s="680" t="s">
        <v>37</v>
      </c>
      <c r="C88" s="496"/>
      <c r="D88" s="496">
        <v>20000</v>
      </c>
      <c r="E88" s="507"/>
      <c r="F88" s="508"/>
      <c r="G88" s="496"/>
      <c r="H88" s="512">
        <f t="shared" si="12"/>
        <v>20000</v>
      </c>
      <c r="I88" s="496">
        <v>0</v>
      </c>
      <c r="N88" s="491"/>
    </row>
    <row r="89" spans="1:15" s="461" customFormat="1" ht="15" customHeight="1" x14ac:dyDescent="0.2">
      <c r="A89" s="676">
        <v>8</v>
      </c>
      <c r="B89" s="680" t="s">
        <v>38</v>
      </c>
      <c r="C89" s="496"/>
      <c r="D89" s="496"/>
      <c r="E89" s="507"/>
      <c r="F89" s="508"/>
      <c r="G89" s="496"/>
      <c r="H89" s="512">
        <f t="shared" si="12"/>
        <v>0</v>
      </c>
      <c r="I89" s="496">
        <v>0</v>
      </c>
      <c r="N89" s="491"/>
    </row>
    <row r="90" spans="1:15" s="461" customFormat="1" ht="15" customHeight="1" x14ac:dyDescent="0.2">
      <c r="A90" s="676">
        <v>9</v>
      </c>
      <c r="B90" s="680" t="s">
        <v>39</v>
      </c>
      <c r="C90" s="496"/>
      <c r="D90" s="496"/>
      <c r="E90" s="507"/>
      <c r="F90" s="508"/>
      <c r="G90" s="496"/>
      <c r="H90" s="512">
        <f t="shared" si="12"/>
        <v>0</v>
      </c>
      <c r="I90" s="496">
        <v>0</v>
      </c>
      <c r="N90" s="491"/>
    </row>
    <row r="91" spans="1:15" s="461" customFormat="1" ht="15" customHeight="1" x14ac:dyDescent="0.2">
      <c r="A91" s="676">
        <v>10</v>
      </c>
      <c r="B91" s="680" t="s">
        <v>451</v>
      </c>
      <c r="C91" s="496"/>
      <c r="D91" s="496"/>
      <c r="E91" s="507"/>
      <c r="F91" s="508"/>
      <c r="G91" s="496"/>
      <c r="H91" s="512">
        <f t="shared" si="12"/>
        <v>0</v>
      </c>
      <c r="I91" s="496">
        <v>0</v>
      </c>
      <c r="N91" s="491"/>
    </row>
    <row r="92" spans="1:15" s="461" customFormat="1" ht="15" customHeight="1" x14ac:dyDescent="0.2">
      <c r="A92" s="676">
        <v>11</v>
      </c>
      <c r="B92" s="680" t="s">
        <v>40</v>
      </c>
      <c r="C92" s="496"/>
      <c r="D92" s="496"/>
      <c r="E92" s="507"/>
      <c r="F92" s="508"/>
      <c r="G92" s="496"/>
      <c r="H92" s="512">
        <f t="shared" si="12"/>
        <v>0</v>
      </c>
      <c r="I92" s="496">
        <v>0</v>
      </c>
      <c r="N92" s="491"/>
    </row>
    <row r="93" spans="1:15" s="462" customFormat="1" ht="15" customHeight="1" x14ac:dyDescent="0.2">
      <c r="A93" s="676">
        <v>12</v>
      </c>
      <c r="B93" s="686" t="s">
        <v>629</v>
      </c>
      <c r="C93" s="496"/>
      <c r="D93" s="496"/>
      <c r="E93" s="507"/>
      <c r="F93" s="508"/>
      <c r="G93" s="496"/>
      <c r="H93" s="512">
        <f t="shared" si="12"/>
        <v>0</v>
      </c>
      <c r="I93" s="496">
        <v>45858</v>
      </c>
      <c r="N93" s="493"/>
      <c r="O93" s="461"/>
    </row>
    <row r="94" spans="1:15" s="461" customFormat="1" ht="15" customHeight="1" x14ac:dyDescent="0.2">
      <c r="A94" s="676">
        <v>13</v>
      </c>
      <c r="B94" s="680" t="s">
        <v>640</v>
      </c>
      <c r="C94" s="496"/>
      <c r="D94" s="496"/>
      <c r="E94" s="507"/>
      <c r="F94" s="508"/>
      <c r="G94" s="496"/>
      <c r="H94" s="512">
        <f t="shared" si="12"/>
        <v>0</v>
      </c>
      <c r="I94" s="496">
        <v>0</v>
      </c>
      <c r="N94" s="491"/>
    </row>
    <row r="95" spans="1:15" s="461" customFormat="1" ht="15" customHeight="1" x14ac:dyDescent="0.2">
      <c r="A95" s="676">
        <v>14</v>
      </c>
      <c r="B95" s="680" t="s">
        <v>165</v>
      </c>
      <c r="C95" s="496">
        <f>905407+48980</f>
        <v>954387</v>
      </c>
      <c r="D95" s="496">
        <v>195471</v>
      </c>
      <c r="E95" s="543"/>
      <c r="F95" s="497">
        <f>'R&amp;P Specific'!H36</f>
        <v>0</v>
      </c>
      <c r="G95" s="496"/>
      <c r="H95" s="512">
        <f t="shared" si="12"/>
        <v>1149858</v>
      </c>
      <c r="I95" s="496">
        <v>186011</v>
      </c>
      <c r="N95" s="491"/>
    </row>
    <row r="96" spans="1:15" s="461" customFormat="1" ht="15" customHeight="1" x14ac:dyDescent="0.2">
      <c r="A96" s="673"/>
      <c r="B96" s="674" t="s">
        <v>714</v>
      </c>
      <c r="C96" s="504">
        <f>SUM(C82:C95)</f>
        <v>2728177</v>
      </c>
      <c r="D96" s="504">
        <f t="shared" ref="D96:I96" si="13">SUM(D82:D95)</f>
        <v>256183</v>
      </c>
      <c r="E96" s="504">
        <f t="shared" si="13"/>
        <v>0</v>
      </c>
      <c r="F96" s="504">
        <f t="shared" si="13"/>
        <v>0</v>
      </c>
      <c r="G96" s="504">
        <f t="shared" si="13"/>
        <v>0</v>
      </c>
      <c r="H96" s="505">
        <f t="shared" si="13"/>
        <v>2984360</v>
      </c>
      <c r="I96" s="504">
        <f t="shared" si="13"/>
        <v>347999</v>
      </c>
      <c r="N96" s="491"/>
    </row>
    <row r="97" spans="1:15" s="472" customFormat="1" ht="25.5" customHeight="1" x14ac:dyDescent="0.2">
      <c r="A97" s="687"/>
      <c r="B97" s="476" t="s">
        <v>0</v>
      </c>
      <c r="C97" s="525">
        <f t="shared" ref="C97:I97" si="14">C96+C80+C76+C67+C62+C55+C50+C46+C39+C32+C31+C30+C29+C11</f>
        <v>33756443</v>
      </c>
      <c r="D97" s="525">
        <f t="shared" si="14"/>
        <v>7094119</v>
      </c>
      <c r="E97" s="525">
        <f t="shared" si="14"/>
        <v>0</v>
      </c>
      <c r="F97" s="525">
        <f t="shared" si="14"/>
        <v>0</v>
      </c>
      <c r="G97" s="525">
        <f t="shared" si="14"/>
        <v>0</v>
      </c>
      <c r="H97" s="525">
        <f t="shared" si="14"/>
        <v>40850562</v>
      </c>
      <c r="I97" s="525">
        <f t="shared" si="14"/>
        <v>32470966</v>
      </c>
      <c r="M97" s="492"/>
      <c r="N97" s="491"/>
      <c r="O97" s="461"/>
    </row>
    <row r="98" spans="1:15" s="473" customFormat="1" ht="24.75" customHeight="1" x14ac:dyDescent="0.2">
      <c r="A98" s="688"/>
      <c r="B98" s="689" t="s">
        <v>500</v>
      </c>
      <c r="C98" s="477">
        <f>C97-PAYMENTS!E176</f>
        <v>0</v>
      </c>
      <c r="D98" s="477">
        <f>D97-PAYMENTS!F176</f>
        <v>0</v>
      </c>
      <c r="E98" s="477">
        <f>E97-PAYMENTS!G176</f>
        <v>0</v>
      </c>
      <c r="F98" s="477">
        <f>F97-PAYMENTS!H176</f>
        <v>0</v>
      </c>
      <c r="G98" s="477">
        <f>G97-PAYMENTS!I176</f>
        <v>0</v>
      </c>
      <c r="H98" s="477">
        <f>H97-PAYMENTS!J176</f>
        <v>0</v>
      </c>
      <c r="I98" s="477">
        <f>I97-PAYMENTS!K176</f>
        <v>0</v>
      </c>
    </row>
    <row r="99" spans="1:15" s="467" customFormat="1" ht="38.25" customHeight="1" x14ac:dyDescent="0.25">
      <c r="A99" s="758" t="s">
        <v>840</v>
      </c>
      <c r="B99" s="758"/>
      <c r="C99" s="758"/>
      <c r="D99" s="758"/>
      <c r="E99" s="758"/>
      <c r="F99" s="758"/>
      <c r="G99" s="758"/>
      <c r="H99" s="758"/>
      <c r="I99" s="758"/>
    </row>
    <row r="144" spans="2:2" x14ac:dyDescent="0.2">
      <c r="B144" s="417"/>
    </row>
    <row r="231" s="229" customFormat="1" x14ac:dyDescent="0.2"/>
    <row r="232" s="229" customFormat="1" x14ac:dyDescent="0.2"/>
    <row r="233" s="229" customFormat="1" x14ac:dyDescent="0.2"/>
    <row r="234" s="229" customFormat="1" x14ac:dyDescent="0.2"/>
    <row r="235" s="229" customFormat="1" x14ac:dyDescent="0.2"/>
    <row r="236" s="229" customFormat="1" x14ac:dyDescent="0.2"/>
    <row r="237" s="229" customFormat="1" x14ac:dyDescent="0.2"/>
    <row r="238" s="229" customFormat="1" x14ac:dyDescent="0.2"/>
    <row r="241" s="229" customFormat="1" x14ac:dyDescent="0.2"/>
    <row r="242" s="229" customFormat="1" x14ac:dyDescent="0.2"/>
    <row r="243" s="229" customFormat="1" x14ac:dyDescent="0.2"/>
    <row r="244" s="229" customFormat="1" x14ac:dyDescent="0.2"/>
    <row r="245" s="229" customFormat="1" x14ac:dyDescent="0.2"/>
    <row r="246" s="229" customFormat="1" x14ac:dyDescent="0.2"/>
    <row r="247" s="229" customFormat="1" x14ac:dyDescent="0.2"/>
    <row r="248" s="229" customFormat="1" x14ac:dyDescent="0.2"/>
    <row r="249" s="229" customFormat="1" x14ac:dyDescent="0.2"/>
    <row r="250" s="229" customFormat="1" x14ac:dyDescent="0.2"/>
    <row r="251" s="229" customFormat="1" x14ac:dyDescent="0.2"/>
    <row r="252" s="229" customFormat="1" x14ac:dyDescent="0.2"/>
    <row r="253" s="229" customFormat="1" x14ac:dyDescent="0.2"/>
    <row r="254" s="229" customFormat="1" x14ac:dyDescent="0.2"/>
    <row r="255" s="229" customFormat="1" x14ac:dyDescent="0.2"/>
    <row r="256" s="229" customFormat="1" x14ac:dyDescent="0.2"/>
    <row r="257" s="229" customFormat="1" x14ac:dyDescent="0.2"/>
    <row r="258" s="229" customFormat="1" x14ac:dyDescent="0.2"/>
    <row r="259" s="229" customFormat="1" x14ac:dyDescent="0.2"/>
    <row r="260" s="229" customFormat="1" x14ac:dyDescent="0.2"/>
    <row r="261" s="229" customFormat="1" x14ac:dyDescent="0.2"/>
    <row r="262" s="229" customFormat="1" x14ac:dyDescent="0.2"/>
  </sheetData>
  <sheetProtection algorithmName="SHA-512" hashValue="cAyp8Jkfo0DKU+nFJb1OASgyjTo/PlkuegwytoD3fJhcTmP7Z2NxS6m1S8JQfP+1S/b02fLyY4K9hQXZkk9/8w==" saltValue="2hpdkfynqkOtKoYkKnHePg==" spinCount="100000" sheet="1"/>
  <mergeCells count="10">
    <mergeCell ref="G3:G4"/>
    <mergeCell ref="B4:B5"/>
    <mergeCell ref="A99:I99"/>
    <mergeCell ref="A1:I1"/>
    <mergeCell ref="A2:I2"/>
    <mergeCell ref="A3:A5"/>
    <mergeCell ref="E3:E4"/>
    <mergeCell ref="F3:F4"/>
    <mergeCell ref="H3:H4"/>
    <mergeCell ref="I3:I4"/>
  </mergeCells>
  <dataValidations count="1">
    <dataValidation type="whole" operator="greaterThanOrEqual" allowBlank="1" showInputMessage="1" showErrorMessage="1" sqref="C7:H95">
      <formula1>0</formula1>
    </dataValidation>
  </dataValidations>
  <hyperlinks>
    <hyperlink ref="K6" location="BS!Print_Area" display="Balance Sheet"/>
    <hyperlink ref="K7" location="RECEIPTS!Print_Titles" display="Receipt"/>
    <hyperlink ref="K8" location="PAYMENTS!Print_Titles" display="Payment"/>
    <hyperlink ref="K9" location="'ANNE-REC-SF-PROV '!Print_Area" display="SF-Rec-Prov-Annex"/>
    <hyperlink ref="K10" location="'ANNE-REC-VVN-PROV'!Print_Area" display="VVN-Rec-Prov-Annex"/>
    <hyperlink ref="K11" location="'ANNE-PAYM-PROJCTSF-PROV'!Print_Area" display="Project-Rec-Prov-Annex"/>
    <hyperlink ref="K12" location="'ANNE-PAYM-SF-PROV'!Print_Area" display="SF-Paym-Prov-Annex"/>
    <hyperlink ref="K13" location="'ANNE-PAYM-VVN-PROV'!Print_Area" display="VVN-Paym-Prov-Annex"/>
    <hyperlink ref="K14" location="'ANNE-PAYM-PLAN-PROV'!Print_Area" display="Plan-Paym-Prov-Annex"/>
    <hyperlink ref="K15" location="'I&amp;E'!Print_Area" display="Income &amp; Expenditure"/>
    <hyperlink ref="K16" location="'S-1'!Print_Area" display="Schedule-1"/>
    <hyperlink ref="K17" location="'S-2'!Print_Area" display="Schedule-2"/>
    <hyperlink ref="K18" location="'2A'!Print_Area" display="Schedule-2A"/>
    <hyperlink ref="K19" location="'S-3'!Print_Area" display="Schedule-3"/>
    <hyperlink ref="K20" location="'S- 3 A'!A1" display="Schedule-3A"/>
    <hyperlink ref="K21" location="'S-3B'!A1" display="Schedule-3B"/>
    <hyperlink ref="K22" location="'ANN-S3-SF Civil'!Print_Area" display="S3-Annex-SF"/>
    <hyperlink ref="K23" location="'ANN-S3-VVN-ALL'!Print_Area" display="S3-Annex-VVN"/>
    <hyperlink ref="K24" location="'ANN-S3-PROJCT-SF'!Print_Area" display="S3-Annex-Project"/>
    <hyperlink ref="K25" location="'ANN-S3-PLAN'!Print_Area" display="S3-Annex-Plan"/>
    <hyperlink ref="K26" location="'ANN-S3-SP.PLAN'!Print_Area" display="S3-Annex-Specific Plan"/>
    <hyperlink ref="L6" location="'S-4'!Print_Area" display="Schedule-4 (All)"/>
    <hyperlink ref="L7" location="'S-4 A'!A1" display="Sch-4A (SF)"/>
    <hyperlink ref="L8" location="'s4-B'!A1" display="Sch-4B (Plan)"/>
    <hyperlink ref="L9" location="'s 4 c '!A1" display="Sch-4C (Specific Plan)"/>
    <hyperlink ref="L10" location="'s 4 D'!A1" display="Sch-4D (VVN)"/>
    <hyperlink ref="L11" location="'s 4 E'!A1" display="Sch-4E (Project)"/>
    <hyperlink ref="L12" location="'S- 7'!A1" display="Schedule-7"/>
    <hyperlink ref="L13" location="'S  8'!Print_Area" display="Schedule-8"/>
    <hyperlink ref="L14" location="'ANNE-S8-SF Civil'!A1" display="S8-Annex-SF"/>
    <hyperlink ref="L15" location="'ANNE-S8-VVN All'!A1" display="S8-Annex-VVN"/>
    <hyperlink ref="L16" location="'ANNE-S8-ProjectSF'!A1" display="S8-Annex-Project"/>
    <hyperlink ref="L17" location="'ANNE-S8-PLAN'!A1" display="S8-Annex-Plan"/>
    <hyperlink ref="L18" location="'ANNE-S8-SP.PLAN'!A1" display="S8-Annex-Sp. Plan"/>
    <hyperlink ref="L19" location="'SCH-9 &amp; 10 '!Print_Area" display="S-9"/>
    <hyperlink ref="L20" location="'SCH-9 &amp; 10 '!Print_Area" display="S-10"/>
    <hyperlink ref="L21" location="'SCH 12 &amp;13 &amp; 14'!Print_Area" display="S-12"/>
    <hyperlink ref="L22" location="'SCH 12 &amp;13 &amp; 14'!Print_Area" display="S-13"/>
    <hyperlink ref="L23" location="'SCH 12 &amp;13 &amp; 14'!Print_Area" display="S-14"/>
    <hyperlink ref="L24" location="'SC-15'!Print_Area" display="S-15"/>
    <hyperlink ref="L25" location="'SCH- 16 &amp; 17'!Print_Area" display="S-16"/>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gridLines="1"/>
  <pageMargins left="0.70866141732283472" right="0.27559055118110237" top="0.43307086614173229" bottom="0.23622047244094491" header="0.31496062992125984" footer="0.15748031496062992"/>
  <pageSetup paperSize="9" scale="85" orientation="landscape" blackAndWhite="1" r:id="rId1"/>
  <rowBreaks count="1" manualBreakCount="1">
    <brk id="43" max="8" man="1"/>
  </rowBreaks>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4"/>
  <sheetViews>
    <sheetView view="pageBreakPreview" zoomScale="85" zoomScaleNormal="85" zoomScaleSheetLayoutView="85" workbookViewId="0">
      <selection activeCell="I6" sqref="I6"/>
    </sheetView>
  </sheetViews>
  <sheetFormatPr defaultColWidth="12.7109375" defaultRowHeight="12.75" x14ac:dyDescent="0.2"/>
  <cols>
    <col min="1" max="1" width="8.42578125" style="387" customWidth="1"/>
    <col min="2" max="2" width="32.28515625" style="387" customWidth="1"/>
    <col min="3" max="3" width="30.140625" style="387" customWidth="1"/>
    <col min="4" max="4" width="31.7109375" style="387" customWidth="1"/>
    <col min="5" max="5" width="15" style="387" customWidth="1"/>
    <col min="6" max="6" width="15.42578125" style="387" customWidth="1"/>
    <col min="7" max="7" width="29" style="387" customWidth="1"/>
    <col min="8" max="8" width="16.28515625" style="387" customWidth="1"/>
    <col min="9" max="9" width="30.7109375" style="387" customWidth="1"/>
    <col min="10" max="13" width="12.7109375" style="387"/>
    <col min="14" max="14" width="18.5703125" style="387" customWidth="1"/>
    <col min="15" max="15" width="21.42578125" style="387" customWidth="1"/>
    <col min="16" max="16" width="18.28515625" style="387" customWidth="1"/>
    <col min="17" max="16384" width="12.7109375" style="387"/>
  </cols>
  <sheetData>
    <row r="1" spans="1:15" s="386" customFormat="1" ht="18.75" x14ac:dyDescent="0.3">
      <c r="A1" s="741" t="str">
        <f>COVER!A1</f>
        <v>Kendriya Vidyalaya  GANGTOK</v>
      </c>
      <c r="B1" s="741"/>
      <c r="C1" s="741"/>
      <c r="D1" s="741"/>
      <c r="E1" s="741"/>
      <c r="F1" s="741"/>
      <c r="G1" s="741"/>
      <c r="H1" s="741"/>
      <c r="I1" s="741"/>
      <c r="J1" s="217"/>
      <c r="K1" s="217"/>
      <c r="L1" s="217"/>
      <c r="M1" s="217"/>
      <c r="N1" s="217"/>
      <c r="O1" s="217"/>
    </row>
    <row r="2" spans="1:15" s="386" customFormat="1" ht="18.75" x14ac:dyDescent="0.3">
      <c r="A2" s="217"/>
      <c r="B2" s="217"/>
      <c r="C2" s="217"/>
      <c r="D2" s="217" t="s">
        <v>653</v>
      </c>
      <c r="E2" s="217"/>
      <c r="F2" s="217"/>
      <c r="G2" s="217"/>
      <c r="H2" s="217"/>
      <c r="I2" s="217"/>
      <c r="J2" s="217"/>
      <c r="K2" s="217"/>
      <c r="L2" s="217"/>
      <c r="M2" s="217"/>
      <c r="N2" s="217"/>
      <c r="O2" s="217"/>
    </row>
    <row r="3" spans="1:15" ht="15.75" x14ac:dyDescent="0.25">
      <c r="A3" s="1044" t="s">
        <v>869</v>
      </c>
      <c r="B3" s="1044"/>
      <c r="C3" s="1044"/>
      <c r="D3" s="1044"/>
      <c r="E3" s="1044"/>
      <c r="F3" s="1044"/>
      <c r="G3" s="1044"/>
      <c r="H3" s="1044"/>
      <c r="I3" s="1044"/>
    </row>
    <row r="4" spans="1:15" s="389" customFormat="1" ht="63.75" x14ac:dyDescent="0.25">
      <c r="A4" s="954" t="s">
        <v>152</v>
      </c>
      <c r="B4" s="1040" t="s">
        <v>605</v>
      </c>
      <c r="C4" s="1038" t="s">
        <v>652</v>
      </c>
      <c r="D4" s="1045" t="s">
        <v>651</v>
      </c>
      <c r="E4" s="545" t="s">
        <v>650</v>
      </c>
      <c r="F4" s="546" t="s">
        <v>648</v>
      </c>
      <c r="G4" s="546" t="s">
        <v>246</v>
      </c>
      <c r="H4" s="546" t="s">
        <v>245</v>
      </c>
      <c r="I4" s="546" t="s">
        <v>249</v>
      </c>
      <c r="J4" s="388"/>
      <c r="K4" s="388"/>
      <c r="L4" s="388"/>
    </row>
    <row r="5" spans="1:15" s="390" customFormat="1" ht="18" customHeight="1" x14ac:dyDescent="0.2">
      <c r="A5" s="954"/>
      <c r="B5" s="1041"/>
      <c r="C5" s="1039"/>
      <c r="D5" s="954"/>
      <c r="E5" s="391">
        <v>1</v>
      </c>
      <c r="F5" s="391">
        <v>2</v>
      </c>
      <c r="G5" s="391">
        <v>3</v>
      </c>
      <c r="H5" s="391">
        <v>4</v>
      </c>
      <c r="I5" s="391">
        <v>5</v>
      </c>
      <c r="J5" s="392"/>
      <c r="K5" s="392"/>
      <c r="L5" s="392"/>
    </row>
    <row r="6" spans="1:15" ht="20.25" customHeight="1" x14ac:dyDescent="0.2">
      <c r="A6" s="216">
        <v>1</v>
      </c>
      <c r="B6" s="393" t="str">
        <f>COVER!$A$1</f>
        <v>Kendriya Vidyalaya  GANGTOK</v>
      </c>
      <c r="C6" s="125" t="s">
        <v>735</v>
      </c>
      <c r="D6" s="125" t="s">
        <v>36</v>
      </c>
      <c r="E6" s="125" t="s">
        <v>143</v>
      </c>
      <c r="F6" s="126">
        <v>45270</v>
      </c>
      <c r="G6" s="125"/>
      <c r="H6" s="125"/>
      <c r="I6" s="125"/>
    </row>
    <row r="7" spans="1:15" ht="21" customHeight="1" x14ac:dyDescent="0.2">
      <c r="A7" s="216">
        <v>2</v>
      </c>
      <c r="B7" s="393" t="str">
        <f>COVER!$A$1</f>
        <v>Kendriya Vidyalaya  GANGTOK</v>
      </c>
      <c r="C7" s="125" t="s">
        <v>735</v>
      </c>
      <c r="D7" s="125" t="s">
        <v>165</v>
      </c>
      <c r="E7" s="125" t="s">
        <v>143</v>
      </c>
      <c r="F7" s="126">
        <v>-8875</v>
      </c>
      <c r="G7" s="125"/>
      <c r="H7" s="125"/>
      <c r="I7" s="125"/>
    </row>
    <row r="8" spans="1:15" s="712" customFormat="1" ht="25.5" x14ac:dyDescent="0.25">
      <c r="A8" s="707">
        <v>3</v>
      </c>
      <c r="B8" s="708" t="str">
        <f>COVER!$A$1</f>
        <v>Kendriya Vidyalaya  GANGTOK</v>
      </c>
      <c r="C8" s="709" t="s">
        <v>735</v>
      </c>
      <c r="D8" s="709" t="s">
        <v>165</v>
      </c>
      <c r="E8" s="709" t="s">
        <v>743</v>
      </c>
      <c r="F8" s="710">
        <v>2728118</v>
      </c>
      <c r="G8" s="709"/>
      <c r="H8" s="711">
        <v>45352</v>
      </c>
      <c r="I8" s="709" t="s">
        <v>898</v>
      </c>
    </row>
    <row r="9" spans="1:15" ht="21" customHeight="1" x14ac:dyDescent="0.2">
      <c r="A9" s="216">
        <v>4</v>
      </c>
      <c r="B9" s="393" t="str">
        <f>COVER!$A$1</f>
        <v>Kendriya Vidyalaya  GANGTOK</v>
      </c>
      <c r="C9" s="125"/>
      <c r="D9" s="125"/>
      <c r="E9" s="125"/>
      <c r="F9" s="126"/>
      <c r="G9" s="125"/>
      <c r="H9" s="125"/>
      <c r="I9" s="125"/>
    </row>
    <row r="10" spans="1:15" ht="21" customHeight="1" x14ac:dyDescent="0.2">
      <c r="A10" s="216">
        <v>5</v>
      </c>
      <c r="B10" s="393" t="str">
        <f>COVER!$A$1</f>
        <v>Kendriya Vidyalaya  GANGTOK</v>
      </c>
      <c r="C10" s="125"/>
      <c r="D10" s="125"/>
      <c r="E10" s="125"/>
      <c r="F10" s="126"/>
      <c r="G10" s="125"/>
      <c r="H10" s="125"/>
      <c r="I10" s="125"/>
    </row>
    <row r="11" spans="1:15" ht="21" customHeight="1" x14ac:dyDescent="0.2">
      <c r="A11" s="216">
        <v>6</v>
      </c>
      <c r="B11" s="393" t="str">
        <f>COVER!$A$1</f>
        <v>Kendriya Vidyalaya  GANGTOK</v>
      </c>
      <c r="C11" s="125"/>
      <c r="D11" s="125"/>
      <c r="E11" s="125"/>
      <c r="F11" s="126"/>
      <c r="G11" s="125"/>
      <c r="H11" s="125"/>
      <c r="I11" s="125"/>
    </row>
    <row r="12" spans="1:15" ht="21" customHeight="1" x14ac:dyDescent="0.2">
      <c r="A12" s="216">
        <v>7</v>
      </c>
      <c r="B12" s="393" t="str">
        <f>COVER!$A$1</f>
        <v>Kendriya Vidyalaya  GANGTOK</v>
      </c>
      <c r="C12" s="125"/>
      <c r="D12" s="125"/>
      <c r="E12" s="125"/>
      <c r="F12" s="126"/>
      <c r="G12" s="125"/>
      <c r="H12" s="125"/>
      <c r="I12" s="125"/>
    </row>
    <row r="13" spans="1:15" ht="21" customHeight="1" x14ac:dyDescent="0.2">
      <c r="A13" s="216">
        <v>8</v>
      </c>
      <c r="B13" s="393" t="str">
        <f>COVER!$A$1</f>
        <v>Kendriya Vidyalaya  GANGTOK</v>
      </c>
      <c r="C13" s="125"/>
      <c r="D13" s="125"/>
      <c r="E13" s="125"/>
      <c r="F13" s="126"/>
      <c r="G13" s="125"/>
      <c r="H13" s="125"/>
      <c r="I13" s="125"/>
    </row>
    <row r="14" spans="1:15" ht="21" customHeight="1" x14ac:dyDescent="0.2">
      <c r="A14" s="216">
        <v>9</v>
      </c>
      <c r="B14" s="393" t="str">
        <f>COVER!$A$1</f>
        <v>Kendriya Vidyalaya  GANGTOK</v>
      </c>
      <c r="C14" s="125"/>
      <c r="D14" s="125"/>
      <c r="E14" s="125"/>
      <c r="F14" s="126"/>
      <c r="G14" s="117"/>
      <c r="H14" s="125"/>
      <c r="I14" s="125"/>
    </row>
    <row r="15" spans="1:15" ht="21" customHeight="1" x14ac:dyDescent="0.2">
      <c r="A15" s="216">
        <v>10</v>
      </c>
      <c r="B15" s="393" t="str">
        <f>COVER!$A$1</f>
        <v>Kendriya Vidyalaya  GANGTOK</v>
      </c>
      <c r="C15" s="125"/>
      <c r="D15" s="125"/>
      <c r="E15" s="125"/>
      <c r="F15" s="126"/>
      <c r="G15" s="125"/>
      <c r="H15" s="125"/>
      <c r="I15" s="125"/>
    </row>
    <row r="16" spans="1:15" ht="21" customHeight="1" x14ac:dyDescent="0.2">
      <c r="A16" s="216">
        <v>11</v>
      </c>
      <c r="B16" s="393" t="str">
        <f>COVER!$A$1</f>
        <v>Kendriya Vidyalaya  GANGTOK</v>
      </c>
      <c r="C16" s="125"/>
      <c r="D16" s="125"/>
      <c r="E16" s="125"/>
      <c r="F16" s="126"/>
      <c r="G16" s="125"/>
      <c r="H16" s="125"/>
      <c r="I16" s="125"/>
    </row>
    <row r="17" spans="1:9" ht="21" customHeight="1" x14ac:dyDescent="0.2">
      <c r="A17" s="216">
        <v>12</v>
      </c>
      <c r="B17" s="393" t="str">
        <f>COVER!$A$1</f>
        <v>Kendriya Vidyalaya  GANGTOK</v>
      </c>
      <c r="C17" s="125"/>
      <c r="D17" s="125"/>
      <c r="E17" s="125"/>
      <c r="F17" s="126"/>
      <c r="G17" s="125"/>
      <c r="H17" s="125"/>
      <c r="I17" s="125"/>
    </row>
    <row r="18" spans="1:9" ht="21" customHeight="1" x14ac:dyDescent="0.2">
      <c r="A18" s="216">
        <v>13</v>
      </c>
      <c r="B18" s="393" t="str">
        <f>COVER!$A$1</f>
        <v>Kendriya Vidyalaya  GANGTOK</v>
      </c>
      <c r="C18" s="125"/>
      <c r="D18" s="125"/>
      <c r="E18" s="125"/>
      <c r="F18" s="126"/>
      <c r="G18" s="125"/>
      <c r="H18" s="125"/>
      <c r="I18" s="125"/>
    </row>
    <row r="19" spans="1:9" ht="21" customHeight="1" x14ac:dyDescent="0.2">
      <c r="A19" s="216">
        <v>14</v>
      </c>
      <c r="B19" s="393" t="str">
        <f>COVER!$A$1</f>
        <v>Kendriya Vidyalaya  GANGTOK</v>
      </c>
      <c r="C19" s="125"/>
      <c r="D19" s="125"/>
      <c r="E19" s="125"/>
      <c r="F19" s="126"/>
      <c r="G19" s="125"/>
      <c r="H19" s="125"/>
      <c r="I19" s="125"/>
    </row>
    <row r="20" spans="1:9" ht="21" customHeight="1" x14ac:dyDescent="0.2">
      <c r="A20" s="216">
        <v>15</v>
      </c>
      <c r="B20" s="393" t="str">
        <f>COVER!$A$1</f>
        <v>Kendriya Vidyalaya  GANGTOK</v>
      </c>
      <c r="C20" s="125"/>
      <c r="D20" s="125"/>
      <c r="E20" s="125"/>
      <c r="F20" s="126"/>
      <c r="G20" s="125"/>
      <c r="H20" s="125"/>
      <c r="I20" s="125"/>
    </row>
    <row r="21" spans="1:9" ht="21" customHeight="1" x14ac:dyDescent="0.2">
      <c r="A21" s="216">
        <v>16</v>
      </c>
      <c r="B21" s="393" t="str">
        <f>COVER!$A$1</f>
        <v>Kendriya Vidyalaya  GANGTOK</v>
      </c>
      <c r="C21" s="125"/>
      <c r="D21" s="125"/>
      <c r="E21" s="125"/>
      <c r="F21" s="126"/>
      <c r="G21" s="125"/>
      <c r="H21" s="125"/>
      <c r="I21" s="125"/>
    </row>
    <row r="22" spans="1:9" ht="21" customHeight="1" x14ac:dyDescent="0.2">
      <c r="A22" s="216">
        <v>17</v>
      </c>
      <c r="B22" s="393" t="str">
        <f>COVER!$A$1</f>
        <v>Kendriya Vidyalaya  GANGTOK</v>
      </c>
      <c r="C22" s="125"/>
      <c r="D22" s="125"/>
      <c r="E22" s="125"/>
      <c r="F22" s="126"/>
      <c r="G22" s="125"/>
      <c r="H22" s="125"/>
      <c r="I22" s="125"/>
    </row>
    <row r="23" spans="1:9" ht="21" customHeight="1" x14ac:dyDescent="0.2">
      <c r="A23" s="216">
        <v>18</v>
      </c>
      <c r="B23" s="393" t="str">
        <f>COVER!$A$1</f>
        <v>Kendriya Vidyalaya  GANGTOK</v>
      </c>
      <c r="C23" s="125"/>
      <c r="D23" s="125"/>
      <c r="E23" s="125"/>
      <c r="F23" s="126"/>
      <c r="G23" s="125"/>
      <c r="H23" s="125"/>
      <c r="I23" s="125"/>
    </row>
    <row r="24" spans="1:9" ht="21" customHeight="1" x14ac:dyDescent="0.2">
      <c r="A24" s="216">
        <v>19</v>
      </c>
      <c r="B24" s="393" t="str">
        <f>COVER!$A$1</f>
        <v>Kendriya Vidyalaya  GANGTOK</v>
      </c>
      <c r="C24" s="125"/>
      <c r="D24" s="125"/>
      <c r="E24" s="125"/>
      <c r="F24" s="126"/>
      <c r="G24" s="125"/>
      <c r="H24" s="125"/>
      <c r="I24" s="125"/>
    </row>
    <row r="25" spans="1:9" ht="21" customHeight="1" x14ac:dyDescent="0.2">
      <c r="A25" s="216">
        <v>20</v>
      </c>
      <c r="B25" s="393" t="str">
        <f>COVER!$A$1</f>
        <v>Kendriya Vidyalaya  GANGTOK</v>
      </c>
      <c r="C25" s="125"/>
      <c r="D25" s="125"/>
      <c r="E25" s="125"/>
      <c r="F25" s="126"/>
      <c r="G25" s="125"/>
      <c r="H25" s="125"/>
      <c r="I25" s="125"/>
    </row>
    <row r="26" spans="1:9" ht="21" customHeight="1" x14ac:dyDescent="0.2">
      <c r="A26" s="216">
        <v>21</v>
      </c>
      <c r="B26" s="393" t="str">
        <f>COVER!$A$1</f>
        <v>Kendriya Vidyalaya  GANGTOK</v>
      </c>
      <c r="C26" s="125"/>
      <c r="D26" s="125"/>
      <c r="E26" s="125"/>
      <c r="F26" s="126"/>
      <c r="G26" s="125"/>
      <c r="H26" s="125"/>
      <c r="I26" s="125"/>
    </row>
    <row r="27" spans="1:9" ht="21" customHeight="1" x14ac:dyDescent="0.2">
      <c r="A27" s="216">
        <v>22</v>
      </c>
      <c r="B27" s="393" t="str">
        <f>COVER!$A$1</f>
        <v>Kendriya Vidyalaya  GANGTOK</v>
      </c>
      <c r="C27" s="125"/>
      <c r="D27" s="125"/>
      <c r="E27" s="125"/>
      <c r="F27" s="126"/>
      <c r="G27" s="125"/>
      <c r="H27" s="125"/>
      <c r="I27" s="125"/>
    </row>
    <row r="28" spans="1:9" ht="21" customHeight="1" x14ac:dyDescent="0.2">
      <c r="A28" s="216">
        <v>23</v>
      </c>
      <c r="B28" s="393" t="str">
        <f>COVER!$A$1</f>
        <v>Kendriya Vidyalaya  GANGTOK</v>
      </c>
      <c r="C28" s="125"/>
      <c r="D28" s="125"/>
      <c r="E28" s="125"/>
      <c r="F28" s="126"/>
      <c r="G28" s="125"/>
      <c r="H28" s="125"/>
      <c r="I28" s="125"/>
    </row>
    <row r="29" spans="1:9" ht="21" customHeight="1" x14ac:dyDescent="0.2">
      <c r="A29" s="216">
        <v>24</v>
      </c>
      <c r="B29" s="393" t="str">
        <f>COVER!$A$1</f>
        <v>Kendriya Vidyalaya  GANGTOK</v>
      </c>
      <c r="C29" s="125"/>
      <c r="D29" s="125"/>
      <c r="E29" s="125"/>
      <c r="F29" s="126"/>
      <c r="G29" s="125"/>
      <c r="H29" s="125"/>
      <c r="I29" s="125"/>
    </row>
    <row r="30" spans="1:9" ht="21" customHeight="1" x14ac:dyDescent="0.2">
      <c r="A30" s="216">
        <v>25</v>
      </c>
      <c r="B30" s="393" t="str">
        <f>COVER!$A$1</f>
        <v>Kendriya Vidyalaya  GANGTOK</v>
      </c>
      <c r="C30" s="125"/>
      <c r="D30" s="125"/>
      <c r="E30" s="125"/>
      <c r="F30" s="126"/>
      <c r="G30" s="125"/>
      <c r="H30" s="125"/>
      <c r="I30" s="125"/>
    </row>
    <row r="31" spans="1:9" ht="28.5" customHeight="1" x14ac:dyDescent="0.2">
      <c r="A31" s="394"/>
      <c r="B31" s="394"/>
      <c r="C31" s="394"/>
      <c r="D31" s="395" t="s">
        <v>106</v>
      </c>
      <c r="E31" s="395"/>
      <c r="F31" s="396">
        <f>SUM(F6:F30)</f>
        <v>2764513</v>
      </c>
      <c r="G31" s="394"/>
      <c r="H31" s="394"/>
      <c r="I31" s="394"/>
    </row>
    <row r="32" spans="1:9" ht="32.25" customHeight="1" x14ac:dyDescent="0.2">
      <c r="D32" s="394" t="s">
        <v>656</v>
      </c>
      <c r="E32" s="394"/>
      <c r="F32" s="215">
        <f>'S-3'!H36</f>
        <v>2764513</v>
      </c>
    </row>
    <row r="33" spans="2:8" ht="30" customHeight="1" x14ac:dyDescent="0.2">
      <c r="D33" s="394" t="s">
        <v>657</v>
      </c>
      <c r="E33" s="394"/>
      <c r="F33" s="215">
        <f>F32-F31</f>
        <v>0</v>
      </c>
    </row>
    <row r="35" spans="2:8" ht="18.75" customHeight="1" x14ac:dyDescent="0.2">
      <c r="B35" s="213" t="s">
        <v>663</v>
      </c>
      <c r="C35" s="213" t="s">
        <v>656</v>
      </c>
      <c r="D35" s="213" t="s">
        <v>662</v>
      </c>
      <c r="E35" s="213" t="s">
        <v>664</v>
      </c>
    </row>
    <row r="36" spans="2:8" ht="18.75" customHeight="1" x14ac:dyDescent="0.2">
      <c r="B36" s="214" t="s">
        <v>743</v>
      </c>
      <c r="C36" s="215">
        <f>'S-3'!C36</f>
        <v>2728118</v>
      </c>
      <c r="D36" s="216">
        <f>SUMIF($E$6:$E$30, B36, $F$6:$F$30)</f>
        <v>2728118</v>
      </c>
      <c r="E36" s="216">
        <f>C36-D36</f>
        <v>0</v>
      </c>
    </row>
    <row r="37" spans="2:8" ht="18.75" customHeight="1" x14ac:dyDescent="0.2">
      <c r="B37" s="214" t="s">
        <v>143</v>
      </c>
      <c r="C37" s="215">
        <f>'S-3'!D36</f>
        <v>36395</v>
      </c>
      <c r="D37" s="216">
        <f>SUMIF($E$6:$E$30, B37, $F$6:$F$30)</f>
        <v>36395</v>
      </c>
      <c r="E37" s="216">
        <f>C37-D37</f>
        <v>0</v>
      </c>
    </row>
    <row r="38" spans="2:8" ht="18.75" customHeight="1" x14ac:dyDescent="0.2">
      <c r="B38" s="214" t="s">
        <v>744</v>
      </c>
      <c r="C38" s="215">
        <f>'S-3'!G36</f>
        <v>0</v>
      </c>
      <c r="D38" s="216">
        <f>SUMIF($E$6:$E$30, B38, $F$6:$F$30)</f>
        <v>0</v>
      </c>
      <c r="E38" s="216">
        <f>C38-D38</f>
        <v>0</v>
      </c>
    </row>
    <row r="39" spans="2:8" ht="18.75" customHeight="1" x14ac:dyDescent="0.2">
      <c r="B39" s="214" t="s">
        <v>647</v>
      </c>
      <c r="C39" s="215">
        <f>'S-3'!E36</f>
        <v>0</v>
      </c>
      <c r="D39" s="216">
        <f>SUMIF($E$6:$E$30, B39, $F$6:$F$30)</f>
        <v>0</v>
      </c>
      <c r="E39" s="216">
        <f>C39-D39</f>
        <v>0</v>
      </c>
    </row>
    <row r="40" spans="2:8" ht="18.75" customHeight="1" x14ac:dyDescent="0.2">
      <c r="B40" s="214" t="s">
        <v>745</v>
      </c>
      <c r="C40" s="215">
        <f>'S-3'!F36</f>
        <v>0</v>
      </c>
      <c r="D40" s="216">
        <f>SUMIF($E$6:$E$30, B40, $F$6:$F$30)</f>
        <v>0</v>
      </c>
      <c r="E40" s="216">
        <f>C40-D40</f>
        <v>0</v>
      </c>
    </row>
    <row r="41" spans="2:8" ht="18.75" customHeight="1" x14ac:dyDescent="0.2">
      <c r="B41" s="214" t="s">
        <v>106</v>
      </c>
      <c r="C41" s="214">
        <f>SUM(C36:C40)</f>
        <v>2764513</v>
      </c>
      <c r="D41" s="214">
        <f>SUM(D36:D40)</f>
        <v>2764513</v>
      </c>
      <c r="E41" s="214">
        <f>SUM(E36:E40)</f>
        <v>0</v>
      </c>
    </row>
    <row r="44" spans="2:8" x14ac:dyDescent="0.2">
      <c r="B44" s="1042" t="s">
        <v>840</v>
      </c>
      <c r="C44" s="1043"/>
      <c r="D44" s="1043"/>
      <c r="E44" s="1043"/>
      <c r="F44" s="1043"/>
      <c r="G44" s="1043"/>
      <c r="H44" s="1043"/>
    </row>
  </sheetData>
  <sheetProtection formatColumns="0" formatRows="0"/>
  <dataConsolidate/>
  <mergeCells count="7">
    <mergeCell ref="C4:C5"/>
    <mergeCell ref="B4:B5"/>
    <mergeCell ref="B44:H44"/>
    <mergeCell ref="A1:I1"/>
    <mergeCell ref="A3:I3"/>
    <mergeCell ref="A4:A5"/>
    <mergeCell ref="D4:D5"/>
  </mergeCells>
  <dataValidations count="3">
    <dataValidation type="list" allowBlank="1" showInputMessage="1" showErrorMessage="1" sqref="C6:C30">
      <formula1>LIABILITY_GROUP</formula1>
    </dataValidation>
    <dataValidation type="list" allowBlank="1" showErrorMessage="1" sqref="D6:D30">
      <formula1>INDIRECT(SUBSTITUTE(C6," ","_"))</formula1>
    </dataValidation>
    <dataValidation type="list" allowBlank="1" showInputMessage="1" showErrorMessage="1" sqref="E6:E30">
      <formula1>FUND_TYPE</formula1>
    </dataValidation>
  </dataValidations>
  <pageMargins left="0.7" right="0.7" top="0.75" bottom="0.75" header="0.3" footer="0.3"/>
  <pageSetup scale="5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
  <sheetViews>
    <sheetView view="pageBreakPreview" zoomScale="85" zoomScaleNormal="100" zoomScaleSheetLayoutView="85" workbookViewId="0">
      <selection activeCell="I10" sqref="I10"/>
    </sheetView>
  </sheetViews>
  <sheetFormatPr defaultColWidth="12.7109375" defaultRowHeight="12.75" x14ac:dyDescent="0.2"/>
  <cols>
    <col min="1" max="1" width="6.28515625" style="387" customWidth="1"/>
    <col min="2" max="2" width="34" style="387" customWidth="1"/>
    <col min="3" max="3" width="30.140625" style="387" customWidth="1"/>
    <col min="4" max="4" width="31.7109375" style="387" customWidth="1"/>
    <col min="5" max="5" width="15" style="387" customWidth="1"/>
    <col min="6" max="6" width="15.42578125" style="387" customWidth="1"/>
    <col min="7" max="7" width="29" style="387" customWidth="1"/>
    <col min="8" max="8" width="16.28515625" style="387" customWidth="1"/>
    <col min="9" max="9" width="30.7109375" style="387" customWidth="1"/>
    <col min="10" max="16384" width="12.7109375" style="387"/>
  </cols>
  <sheetData>
    <row r="1" spans="1:15" s="386" customFormat="1" ht="18.75" x14ac:dyDescent="0.3">
      <c r="A1" s="741" t="str">
        <f>COVER!A1</f>
        <v>Kendriya Vidyalaya  GANGTOK</v>
      </c>
      <c r="B1" s="741"/>
      <c r="C1" s="741"/>
      <c r="D1" s="741"/>
      <c r="E1" s="741"/>
      <c r="F1" s="741"/>
      <c r="G1" s="741"/>
      <c r="H1" s="741"/>
      <c r="I1" s="741"/>
      <c r="J1" s="217"/>
      <c r="K1" s="217"/>
      <c r="L1" s="217"/>
      <c r="M1" s="217"/>
      <c r="N1" s="217"/>
      <c r="O1" s="217"/>
    </row>
    <row r="2" spans="1:15" s="386" customFormat="1" ht="18.75" x14ac:dyDescent="0.3">
      <c r="A2" s="217"/>
      <c r="B2" s="217"/>
      <c r="C2" s="217"/>
      <c r="D2" s="217" t="s">
        <v>679</v>
      </c>
      <c r="E2" s="217"/>
      <c r="F2" s="217"/>
      <c r="G2" s="217"/>
      <c r="H2" s="217"/>
      <c r="I2" s="217"/>
      <c r="J2" s="217"/>
      <c r="K2" s="217"/>
      <c r="L2" s="217"/>
      <c r="M2" s="217"/>
      <c r="N2" s="217"/>
      <c r="O2" s="217"/>
    </row>
    <row r="3" spans="1:15" ht="15.75" x14ac:dyDescent="0.25">
      <c r="A3" s="1044" t="s">
        <v>870</v>
      </c>
      <c r="B3" s="1044"/>
      <c r="C3" s="1044"/>
      <c r="D3" s="1044"/>
      <c r="E3" s="1044"/>
      <c r="F3" s="1044"/>
      <c r="G3" s="1044"/>
      <c r="H3" s="1044"/>
      <c r="I3" s="1044"/>
    </row>
    <row r="4" spans="1:15" s="389" customFormat="1" ht="69.75" customHeight="1" x14ac:dyDescent="0.25">
      <c r="A4" s="954" t="s">
        <v>152</v>
      </c>
      <c r="B4" s="1040" t="s">
        <v>605</v>
      </c>
      <c r="C4" s="1038" t="s">
        <v>654</v>
      </c>
      <c r="D4" s="1045" t="s">
        <v>655</v>
      </c>
      <c r="E4" s="545" t="s">
        <v>650</v>
      </c>
      <c r="F4" s="546" t="s">
        <v>648</v>
      </c>
      <c r="G4" s="546" t="s">
        <v>247</v>
      </c>
      <c r="H4" s="546" t="s">
        <v>248</v>
      </c>
      <c r="I4" s="546" t="s">
        <v>658</v>
      </c>
      <c r="J4" s="388"/>
      <c r="K4" s="388"/>
      <c r="L4" s="388"/>
    </row>
    <row r="5" spans="1:15" s="390" customFormat="1" ht="18.75" customHeight="1" x14ac:dyDescent="0.2">
      <c r="A5" s="954"/>
      <c r="B5" s="1041"/>
      <c r="C5" s="1039"/>
      <c r="D5" s="954"/>
      <c r="E5" s="391">
        <v>1</v>
      </c>
      <c r="F5" s="391">
        <v>2</v>
      </c>
      <c r="G5" s="391">
        <v>3</v>
      </c>
      <c r="H5" s="391">
        <v>4</v>
      </c>
      <c r="I5" s="391">
        <v>5</v>
      </c>
      <c r="J5" s="392"/>
      <c r="K5" s="392"/>
      <c r="L5" s="392"/>
    </row>
    <row r="6" spans="1:15" s="712" customFormat="1" ht="38.25" x14ac:dyDescent="0.25">
      <c r="A6" s="707">
        <v>1</v>
      </c>
      <c r="B6" s="708" t="str">
        <f>COVER!$A$1</f>
        <v>Kendriya Vidyalaya  GANGTOK</v>
      </c>
      <c r="C6" s="709" t="s">
        <v>738</v>
      </c>
      <c r="D6" s="709" t="s">
        <v>443</v>
      </c>
      <c r="E6" s="710" t="s">
        <v>143</v>
      </c>
      <c r="F6" s="710">
        <v>69498</v>
      </c>
      <c r="G6" s="709"/>
      <c r="H6" s="709"/>
      <c r="I6" s="709" t="s">
        <v>899</v>
      </c>
    </row>
    <row r="7" spans="1:15" ht="38.25" x14ac:dyDescent="0.2">
      <c r="A7" s="216">
        <v>2</v>
      </c>
      <c r="B7" s="393" t="str">
        <f>COVER!$A$1</f>
        <v>Kendriya Vidyalaya  GANGTOK</v>
      </c>
      <c r="C7" s="125" t="s">
        <v>738</v>
      </c>
      <c r="D7" s="125" t="s">
        <v>474</v>
      </c>
      <c r="E7" s="126" t="s">
        <v>143</v>
      </c>
      <c r="F7" s="126">
        <v>29392</v>
      </c>
      <c r="G7" s="125"/>
      <c r="H7" s="125"/>
      <c r="I7" s="709" t="s">
        <v>899</v>
      </c>
    </row>
    <row r="8" spans="1:15" s="712" customFormat="1" ht="21.75" customHeight="1" x14ac:dyDescent="0.25">
      <c r="A8" s="707">
        <v>3</v>
      </c>
      <c r="B8" s="708" t="str">
        <f>COVER!$A$1</f>
        <v>Kendriya Vidyalaya  GANGTOK</v>
      </c>
      <c r="C8" s="709" t="s">
        <v>738</v>
      </c>
      <c r="D8" s="709" t="s">
        <v>210</v>
      </c>
      <c r="E8" s="710" t="s">
        <v>143</v>
      </c>
      <c r="F8" s="710">
        <v>2500</v>
      </c>
      <c r="G8" s="709"/>
      <c r="H8" s="709"/>
      <c r="I8" s="709"/>
    </row>
    <row r="9" spans="1:15" s="712" customFormat="1" ht="20.25" customHeight="1" x14ac:dyDescent="0.25">
      <c r="A9" s="707">
        <v>4</v>
      </c>
      <c r="B9" s="708" t="str">
        <f>COVER!$A$1</f>
        <v>Kendriya Vidyalaya  GANGTOK</v>
      </c>
      <c r="C9" s="709" t="s">
        <v>738</v>
      </c>
      <c r="D9" s="709" t="s">
        <v>210</v>
      </c>
      <c r="E9" s="710" t="s">
        <v>743</v>
      </c>
      <c r="F9" s="710">
        <v>1822751</v>
      </c>
      <c r="G9" s="709"/>
      <c r="H9" s="709"/>
      <c r="I9" s="709" t="s">
        <v>900</v>
      </c>
    </row>
    <row r="10" spans="1:15" ht="20.25" customHeight="1" x14ac:dyDescent="0.2">
      <c r="A10" s="216">
        <v>5</v>
      </c>
      <c r="B10" s="393" t="str">
        <f>COVER!$A$1</f>
        <v>Kendriya Vidyalaya  GANGTOK</v>
      </c>
      <c r="C10" s="125"/>
      <c r="D10" s="125"/>
      <c r="E10" s="126"/>
      <c r="F10" s="126"/>
      <c r="G10" s="125"/>
      <c r="H10" s="125"/>
      <c r="I10" s="125"/>
    </row>
    <row r="11" spans="1:15" ht="20.25" customHeight="1" x14ac:dyDescent="0.2">
      <c r="A11" s="216">
        <v>6</v>
      </c>
      <c r="B11" s="393" t="str">
        <f>COVER!$A$1</f>
        <v>Kendriya Vidyalaya  GANGTOK</v>
      </c>
      <c r="C11" s="125"/>
      <c r="D11" s="125"/>
      <c r="E11" s="126"/>
      <c r="F11" s="126"/>
      <c r="G11" s="125"/>
      <c r="H11" s="125"/>
      <c r="I11" s="125"/>
    </row>
    <row r="12" spans="1:15" ht="20.25" customHeight="1" x14ac:dyDescent="0.2">
      <c r="A12" s="216">
        <v>7</v>
      </c>
      <c r="B12" s="393" t="str">
        <f>COVER!$A$1</f>
        <v>Kendriya Vidyalaya  GANGTOK</v>
      </c>
      <c r="C12" s="125"/>
      <c r="D12" s="125"/>
      <c r="E12" s="126"/>
      <c r="F12" s="126"/>
      <c r="G12" s="125"/>
      <c r="H12" s="125"/>
      <c r="I12" s="125"/>
    </row>
    <row r="13" spans="1:15" ht="20.25" customHeight="1" x14ac:dyDescent="0.2">
      <c r="A13" s="216">
        <v>8</v>
      </c>
      <c r="B13" s="393" t="str">
        <f>COVER!$A$1</f>
        <v>Kendriya Vidyalaya  GANGTOK</v>
      </c>
      <c r="C13" s="125"/>
      <c r="D13" s="125"/>
      <c r="E13" s="126"/>
      <c r="F13" s="126"/>
      <c r="G13" s="125"/>
      <c r="H13" s="125"/>
      <c r="I13" s="125"/>
    </row>
    <row r="14" spans="1:15" ht="20.25" customHeight="1" x14ac:dyDescent="0.2">
      <c r="A14" s="216">
        <v>9</v>
      </c>
      <c r="B14" s="393" t="str">
        <f>COVER!$A$1</f>
        <v>Kendriya Vidyalaya  GANGTOK</v>
      </c>
      <c r="C14" s="125"/>
      <c r="D14" s="125"/>
      <c r="E14" s="126"/>
      <c r="F14" s="126"/>
      <c r="G14" s="125"/>
      <c r="H14" s="125"/>
      <c r="I14" s="125"/>
    </row>
    <row r="15" spans="1:15" ht="20.25" customHeight="1" x14ac:dyDescent="0.2">
      <c r="A15" s="216">
        <v>10</v>
      </c>
      <c r="B15" s="393" t="str">
        <f>COVER!$A$1</f>
        <v>Kendriya Vidyalaya  GANGTOK</v>
      </c>
      <c r="C15" s="125"/>
      <c r="D15" s="125"/>
      <c r="E15" s="126"/>
      <c r="F15" s="126"/>
      <c r="G15" s="125"/>
      <c r="H15" s="125"/>
      <c r="I15" s="125"/>
    </row>
    <row r="16" spans="1:15" ht="20.25" customHeight="1" x14ac:dyDescent="0.2">
      <c r="A16" s="216">
        <v>11</v>
      </c>
      <c r="B16" s="393" t="str">
        <f>COVER!$A$1</f>
        <v>Kendriya Vidyalaya  GANGTOK</v>
      </c>
      <c r="C16" s="125"/>
      <c r="D16" s="125"/>
      <c r="E16" s="126"/>
      <c r="F16" s="126"/>
      <c r="G16" s="125"/>
      <c r="H16" s="125"/>
      <c r="I16" s="125"/>
    </row>
    <row r="17" spans="1:9" ht="20.25" customHeight="1" x14ac:dyDescent="0.2">
      <c r="A17" s="216">
        <v>12</v>
      </c>
      <c r="B17" s="393" t="str">
        <f>COVER!$A$1</f>
        <v>Kendriya Vidyalaya  GANGTOK</v>
      </c>
      <c r="C17" s="125"/>
      <c r="D17" s="125"/>
      <c r="E17" s="126"/>
      <c r="F17" s="126"/>
      <c r="G17" s="125"/>
      <c r="H17" s="125"/>
      <c r="I17" s="125"/>
    </row>
    <row r="18" spans="1:9" ht="20.25" customHeight="1" x14ac:dyDescent="0.2">
      <c r="A18" s="216">
        <v>13</v>
      </c>
      <c r="B18" s="393" t="str">
        <f>COVER!$A$1</f>
        <v>Kendriya Vidyalaya  GANGTOK</v>
      </c>
      <c r="C18" s="125"/>
      <c r="D18" s="125"/>
      <c r="E18" s="126"/>
      <c r="F18" s="126"/>
      <c r="G18" s="125"/>
      <c r="H18" s="125"/>
      <c r="I18" s="125"/>
    </row>
    <row r="19" spans="1:9" ht="20.25" customHeight="1" x14ac:dyDescent="0.2">
      <c r="A19" s="216">
        <v>14</v>
      </c>
      <c r="B19" s="393" t="str">
        <f>COVER!$A$1</f>
        <v>Kendriya Vidyalaya  GANGTOK</v>
      </c>
      <c r="C19" s="125"/>
      <c r="D19" s="125"/>
      <c r="E19" s="126"/>
      <c r="F19" s="126"/>
      <c r="G19" s="125"/>
      <c r="H19" s="125"/>
      <c r="I19" s="125"/>
    </row>
    <row r="20" spans="1:9" ht="20.25" customHeight="1" x14ac:dyDescent="0.2">
      <c r="A20" s="216">
        <v>15</v>
      </c>
      <c r="B20" s="393" t="str">
        <f>COVER!$A$1</f>
        <v>Kendriya Vidyalaya  GANGTOK</v>
      </c>
      <c r="C20" s="125"/>
      <c r="D20" s="125"/>
      <c r="E20" s="126"/>
      <c r="F20" s="126"/>
      <c r="G20" s="125"/>
      <c r="H20" s="125"/>
      <c r="I20" s="125"/>
    </row>
    <row r="21" spans="1:9" ht="20.25" customHeight="1" x14ac:dyDescent="0.2">
      <c r="A21" s="216">
        <v>16</v>
      </c>
      <c r="B21" s="393" t="str">
        <f>COVER!$A$1</f>
        <v>Kendriya Vidyalaya  GANGTOK</v>
      </c>
      <c r="C21" s="125"/>
      <c r="D21" s="125"/>
      <c r="E21" s="126"/>
      <c r="F21" s="126"/>
      <c r="G21" s="125"/>
      <c r="H21" s="125"/>
      <c r="I21" s="125"/>
    </row>
    <row r="22" spans="1:9" ht="20.25" customHeight="1" x14ac:dyDescent="0.2">
      <c r="A22" s="216">
        <v>17</v>
      </c>
      <c r="B22" s="393" t="str">
        <f>COVER!$A$1</f>
        <v>Kendriya Vidyalaya  GANGTOK</v>
      </c>
      <c r="C22" s="125"/>
      <c r="D22" s="125"/>
      <c r="E22" s="126"/>
      <c r="F22" s="126"/>
      <c r="G22" s="125"/>
      <c r="H22" s="125"/>
      <c r="I22" s="125"/>
    </row>
    <row r="23" spans="1:9" ht="20.25" customHeight="1" x14ac:dyDescent="0.2">
      <c r="A23" s="216">
        <v>18</v>
      </c>
      <c r="B23" s="393" t="str">
        <f>COVER!$A$1</f>
        <v>Kendriya Vidyalaya  GANGTOK</v>
      </c>
      <c r="C23" s="125"/>
      <c r="D23" s="125"/>
      <c r="E23" s="126"/>
      <c r="F23" s="126"/>
      <c r="G23" s="125"/>
      <c r="H23" s="125"/>
      <c r="I23" s="125"/>
    </row>
    <row r="24" spans="1:9" ht="20.25" customHeight="1" x14ac:dyDescent="0.2">
      <c r="A24" s="216">
        <v>19</v>
      </c>
      <c r="B24" s="393" t="str">
        <f>COVER!$A$1</f>
        <v>Kendriya Vidyalaya  GANGTOK</v>
      </c>
      <c r="C24" s="125"/>
      <c r="D24" s="125"/>
      <c r="E24" s="126"/>
      <c r="F24" s="126"/>
      <c r="G24" s="125"/>
      <c r="H24" s="125"/>
      <c r="I24" s="125"/>
    </row>
    <row r="25" spans="1:9" ht="20.25" customHeight="1" x14ac:dyDescent="0.2">
      <c r="A25" s="216">
        <v>20</v>
      </c>
      <c r="B25" s="393" t="str">
        <f>COVER!$A$1</f>
        <v>Kendriya Vidyalaya  GANGTOK</v>
      </c>
      <c r="C25" s="125"/>
      <c r="D25" s="125"/>
      <c r="E25" s="126"/>
      <c r="F25" s="126"/>
      <c r="G25" s="125"/>
      <c r="H25" s="125"/>
      <c r="I25" s="125"/>
    </row>
    <row r="26" spans="1:9" ht="20.25" customHeight="1" x14ac:dyDescent="0.2">
      <c r="A26" s="216">
        <v>21</v>
      </c>
      <c r="B26" s="393" t="str">
        <f>COVER!$A$1</f>
        <v>Kendriya Vidyalaya  GANGTOK</v>
      </c>
      <c r="C26" s="125"/>
      <c r="D26" s="125"/>
      <c r="E26" s="126"/>
      <c r="F26" s="126"/>
      <c r="G26" s="125"/>
      <c r="H26" s="125"/>
      <c r="I26" s="125"/>
    </row>
    <row r="27" spans="1:9" ht="20.25" customHeight="1" x14ac:dyDescent="0.2">
      <c r="A27" s="216">
        <v>22</v>
      </c>
      <c r="B27" s="393" t="str">
        <f>COVER!$A$1</f>
        <v>Kendriya Vidyalaya  GANGTOK</v>
      </c>
      <c r="C27" s="125"/>
      <c r="D27" s="125"/>
      <c r="E27" s="126"/>
      <c r="F27" s="126"/>
      <c r="G27" s="125"/>
      <c r="H27" s="125"/>
      <c r="I27" s="125"/>
    </row>
    <row r="28" spans="1:9" ht="20.25" customHeight="1" x14ac:dyDescent="0.2">
      <c r="A28" s="216">
        <v>23</v>
      </c>
      <c r="B28" s="393" t="str">
        <f>COVER!$A$1</f>
        <v>Kendriya Vidyalaya  GANGTOK</v>
      </c>
      <c r="C28" s="125"/>
      <c r="D28" s="125"/>
      <c r="E28" s="126"/>
      <c r="F28" s="126"/>
      <c r="G28" s="125"/>
      <c r="H28" s="125"/>
      <c r="I28" s="125"/>
    </row>
    <row r="29" spans="1:9" ht="20.25" customHeight="1" x14ac:dyDescent="0.2">
      <c r="A29" s="216">
        <v>24</v>
      </c>
      <c r="B29" s="393" t="str">
        <f>COVER!$A$1</f>
        <v>Kendriya Vidyalaya  GANGTOK</v>
      </c>
      <c r="C29" s="125"/>
      <c r="D29" s="125"/>
      <c r="E29" s="126"/>
      <c r="F29" s="126"/>
      <c r="G29" s="125"/>
      <c r="H29" s="125"/>
      <c r="I29" s="125"/>
    </row>
    <row r="30" spans="1:9" ht="20.25" customHeight="1" x14ac:dyDescent="0.2">
      <c r="A30" s="216">
        <v>25</v>
      </c>
      <c r="B30" s="393" t="str">
        <f>COVER!$A$1</f>
        <v>Kendriya Vidyalaya  GANGTOK</v>
      </c>
      <c r="C30" s="125"/>
      <c r="D30" s="125"/>
      <c r="E30" s="126"/>
      <c r="F30" s="126"/>
      <c r="G30" s="125"/>
      <c r="H30" s="125"/>
      <c r="I30" s="125"/>
    </row>
    <row r="31" spans="1:9" ht="23.25" customHeight="1" x14ac:dyDescent="0.25">
      <c r="A31" s="394"/>
      <c r="B31" s="394"/>
      <c r="C31" s="394"/>
      <c r="D31" s="397" t="s">
        <v>106</v>
      </c>
      <c r="E31" s="398"/>
      <c r="F31" s="397">
        <f>SUM(F6:F30)</f>
        <v>1924141</v>
      </c>
      <c r="G31" s="394"/>
      <c r="H31" s="394"/>
      <c r="I31" s="394"/>
    </row>
    <row r="32" spans="1:9" ht="21" customHeight="1" x14ac:dyDescent="0.25">
      <c r="D32" s="399" t="s">
        <v>660</v>
      </c>
      <c r="E32" s="399"/>
      <c r="F32" s="400">
        <f>'S  8'!H36</f>
        <v>1924141</v>
      </c>
    </row>
    <row r="33" spans="2:8" ht="24.75" customHeight="1" x14ac:dyDescent="0.25">
      <c r="D33" s="399" t="s">
        <v>657</v>
      </c>
      <c r="E33" s="399"/>
      <c r="F33" s="400">
        <f>F32-F31</f>
        <v>0</v>
      </c>
    </row>
    <row r="36" spans="2:8" ht="19.5" customHeight="1" x14ac:dyDescent="0.2">
      <c r="B36" s="213" t="s">
        <v>663</v>
      </c>
      <c r="C36" s="213" t="s">
        <v>660</v>
      </c>
      <c r="D36" s="213" t="s">
        <v>687</v>
      </c>
      <c r="E36" s="213" t="s">
        <v>664</v>
      </c>
    </row>
    <row r="37" spans="2:8" ht="19.5" customHeight="1" x14ac:dyDescent="0.2">
      <c r="B37" s="214" t="s">
        <v>743</v>
      </c>
      <c r="C37" s="215">
        <f>'S  8'!C36</f>
        <v>1822751</v>
      </c>
      <c r="D37" s="216">
        <f>SUMIF($E$6:$E$30, B37, $F$6:$F$30)</f>
        <v>1822751</v>
      </c>
      <c r="E37" s="216">
        <f>C37-D37</f>
        <v>0</v>
      </c>
    </row>
    <row r="38" spans="2:8" ht="19.5" customHeight="1" x14ac:dyDescent="0.2">
      <c r="B38" s="214" t="s">
        <v>143</v>
      </c>
      <c r="C38" s="215">
        <f>'S  8'!D36</f>
        <v>101390</v>
      </c>
      <c r="D38" s="216">
        <f>SUMIF($E$6:$E$30, B38, $F$6:$F$30)</f>
        <v>101390</v>
      </c>
      <c r="E38" s="216">
        <f>C38-D38</f>
        <v>0</v>
      </c>
    </row>
    <row r="39" spans="2:8" ht="19.5" customHeight="1" x14ac:dyDescent="0.2">
      <c r="B39" s="214" t="s">
        <v>744</v>
      </c>
      <c r="C39" s="215">
        <f>'S  8'!G36</f>
        <v>0</v>
      </c>
      <c r="D39" s="216">
        <f>SUMIF($E$6:$E$30, B39, $F$6:$F$30)</f>
        <v>0</v>
      </c>
      <c r="E39" s="216">
        <f>C39-D39</f>
        <v>0</v>
      </c>
    </row>
    <row r="40" spans="2:8" ht="19.5" customHeight="1" x14ac:dyDescent="0.2">
      <c r="B40" s="214" t="s">
        <v>647</v>
      </c>
      <c r="C40" s="215">
        <f>'S  8'!E36</f>
        <v>0</v>
      </c>
      <c r="D40" s="216">
        <f>SUMIF($E$6:$E$30, B40, $F$6:$F$30)</f>
        <v>0</v>
      </c>
      <c r="E40" s="216">
        <f>C40-D40</f>
        <v>0</v>
      </c>
    </row>
    <row r="41" spans="2:8" ht="19.5" customHeight="1" x14ac:dyDescent="0.2">
      <c r="B41" s="214" t="s">
        <v>745</v>
      </c>
      <c r="C41" s="215">
        <f>'S  8'!F36</f>
        <v>0</v>
      </c>
      <c r="D41" s="216">
        <f>SUMIF($E$6:$E$30, B41, $F$6:$F$30)</f>
        <v>0</v>
      </c>
      <c r="E41" s="216">
        <f>C41-D41</f>
        <v>0</v>
      </c>
    </row>
    <row r="42" spans="2:8" ht="19.5" customHeight="1" x14ac:dyDescent="0.2">
      <c r="B42" s="214" t="s">
        <v>106</v>
      </c>
      <c r="C42" s="214">
        <f>SUM(C37:C41)</f>
        <v>1924141</v>
      </c>
      <c r="D42" s="214">
        <f>SUM(D37:D41)</f>
        <v>1924141</v>
      </c>
      <c r="E42" s="214">
        <f>SUM(E37:E41)</f>
        <v>0</v>
      </c>
    </row>
    <row r="46" spans="2:8" x14ac:dyDescent="0.2">
      <c r="B46" s="1042" t="s">
        <v>840</v>
      </c>
      <c r="C46" s="1043"/>
      <c r="D46" s="1043"/>
      <c r="E46" s="1043"/>
      <c r="F46" s="1043"/>
      <c r="G46" s="1043"/>
      <c r="H46" s="1043"/>
    </row>
  </sheetData>
  <sheetProtection formatColumns="0" formatRows="0"/>
  <dataConsolidate/>
  <mergeCells count="7">
    <mergeCell ref="B46:H46"/>
    <mergeCell ref="A1:I1"/>
    <mergeCell ref="A3:I3"/>
    <mergeCell ref="A4:A5"/>
    <mergeCell ref="B4:B5"/>
    <mergeCell ref="C4:C5"/>
    <mergeCell ref="D4:D5"/>
  </mergeCells>
  <dataValidations count="3">
    <dataValidation type="list" allowBlank="1" showInputMessage="1" showErrorMessage="1" sqref="D6:D30">
      <formula1>INDIRECT(SUBSTITUTE(C6," ","_"))</formula1>
    </dataValidation>
    <dataValidation type="list" allowBlank="1" showInputMessage="1" showErrorMessage="1" sqref="C6:C30">
      <formula1>ADVANCE_GROUP</formula1>
    </dataValidation>
    <dataValidation type="list" allowBlank="1" showInputMessage="1" showErrorMessage="1" sqref="E6:E30">
      <formula1>FUND_TYPE</formula1>
    </dataValidation>
  </dataValidations>
  <pageMargins left="0.37" right="0.17" top="0.17" bottom="0.19" header="0.17" footer="0.17"/>
  <pageSetup scale="62"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
  <sheetViews>
    <sheetView view="pageBreakPreview" topLeftCell="A4" zoomScaleNormal="100" zoomScaleSheetLayoutView="100" workbookViewId="0">
      <selection activeCell="F9" sqref="F9"/>
    </sheetView>
  </sheetViews>
  <sheetFormatPr defaultRowHeight="12.75" x14ac:dyDescent="0.2"/>
  <cols>
    <col min="1" max="1" width="3.42578125" style="636" customWidth="1"/>
    <col min="2" max="2" width="19.85546875" style="117" customWidth="1"/>
    <col min="3" max="3" width="8.7109375" style="117" customWidth="1"/>
    <col min="4" max="5" width="7.85546875" style="117" customWidth="1"/>
    <col min="6" max="6" width="6.85546875" style="117" customWidth="1"/>
    <col min="7" max="8" width="7.85546875" style="117" customWidth="1"/>
    <col min="9" max="9" width="6.7109375" style="117" customWidth="1"/>
    <col min="10" max="12" width="7.85546875" style="117" customWidth="1"/>
    <col min="13" max="13" width="11.28515625" style="117" customWidth="1"/>
    <col min="14" max="14" width="12.28515625" style="117" customWidth="1"/>
    <col min="15" max="15" width="12.42578125" style="117" customWidth="1"/>
    <col min="16" max="32" width="7.85546875" style="117" customWidth="1"/>
    <col min="33" max="16384" width="9.140625" style="117"/>
  </cols>
  <sheetData>
    <row r="1" spans="1:15" s="124" customFormat="1" ht="18.75" x14ac:dyDescent="0.3">
      <c r="A1" s="1016" t="str">
        <f>COVER!A1</f>
        <v>Kendriya Vidyalaya  GANGTOK</v>
      </c>
      <c r="B1" s="1016"/>
      <c r="C1" s="1016"/>
      <c r="D1" s="1016"/>
      <c r="E1" s="1016"/>
      <c r="F1" s="1016"/>
      <c r="G1" s="1016"/>
      <c r="H1" s="1016"/>
      <c r="I1" s="1016"/>
      <c r="J1" s="1016"/>
      <c r="K1" s="1016"/>
      <c r="L1" s="1016"/>
      <c r="M1" s="1016"/>
      <c r="N1" s="1016"/>
      <c r="O1" s="1016"/>
    </row>
    <row r="2" spans="1:15" s="124" customFormat="1" ht="18.75" x14ac:dyDescent="0.3">
      <c r="A2" s="630"/>
      <c r="B2" s="630"/>
      <c r="C2" s="630" t="s">
        <v>802</v>
      </c>
      <c r="D2" s="630"/>
      <c r="E2" s="630"/>
      <c r="F2" s="630"/>
      <c r="G2" s="630"/>
      <c r="H2" s="630"/>
      <c r="I2" s="630"/>
      <c r="J2" s="630"/>
      <c r="K2" s="630"/>
      <c r="L2" s="630"/>
      <c r="M2" s="630"/>
      <c r="N2" s="630"/>
      <c r="O2" s="630"/>
    </row>
    <row r="3" spans="1:15" x14ac:dyDescent="0.2">
      <c r="A3" s="1047" t="s">
        <v>803</v>
      </c>
      <c r="B3" s="1047"/>
      <c r="C3" s="1047"/>
      <c r="D3" s="1047"/>
      <c r="E3" s="1047"/>
      <c r="F3" s="1047"/>
      <c r="G3" s="1047"/>
      <c r="H3" s="1047"/>
      <c r="I3" s="1047"/>
      <c r="J3" s="1047"/>
      <c r="K3" s="1047"/>
      <c r="L3" s="1047"/>
      <c r="M3" s="1047"/>
      <c r="N3" s="1047"/>
      <c r="O3" s="1047"/>
    </row>
    <row r="4" spans="1:15" x14ac:dyDescent="0.2">
      <c r="A4" s="1048" t="s">
        <v>239</v>
      </c>
      <c r="B4" s="1048" t="s">
        <v>804</v>
      </c>
      <c r="C4" s="1049" t="s">
        <v>805</v>
      </c>
      <c r="D4" s="1052" t="s">
        <v>806</v>
      </c>
      <c r="E4" s="1053" t="s">
        <v>807</v>
      </c>
      <c r="F4" s="1053" t="s">
        <v>808</v>
      </c>
      <c r="G4" s="1053" t="s">
        <v>809</v>
      </c>
      <c r="H4" s="1053" t="s">
        <v>810</v>
      </c>
      <c r="I4" s="1053" t="s">
        <v>811</v>
      </c>
      <c r="J4" s="1054" t="s">
        <v>812</v>
      </c>
      <c r="K4" s="1054"/>
      <c r="L4" s="1054"/>
      <c r="M4" s="1055" t="s">
        <v>813</v>
      </c>
      <c r="N4" s="1055" t="s">
        <v>814</v>
      </c>
      <c r="O4" s="1055" t="s">
        <v>815</v>
      </c>
    </row>
    <row r="5" spans="1:15" ht="88.5" x14ac:dyDescent="0.2">
      <c r="A5" s="1048"/>
      <c r="B5" s="1048"/>
      <c r="C5" s="1050"/>
      <c r="D5" s="1052"/>
      <c r="E5" s="1053"/>
      <c r="F5" s="1053"/>
      <c r="G5" s="1053"/>
      <c r="H5" s="1053"/>
      <c r="I5" s="1053"/>
      <c r="J5" s="632" t="s">
        <v>816</v>
      </c>
      <c r="K5" s="632" t="s">
        <v>817</v>
      </c>
      <c r="L5" s="632" t="s">
        <v>818</v>
      </c>
      <c r="M5" s="1056"/>
      <c r="N5" s="1056"/>
      <c r="O5" s="1056"/>
    </row>
    <row r="6" spans="1:15" x14ac:dyDescent="0.2">
      <c r="A6" s="1048"/>
      <c r="B6" s="1048"/>
      <c r="C6" s="1051"/>
      <c r="D6" s="633">
        <v>1</v>
      </c>
      <c r="E6" s="633">
        <v>2</v>
      </c>
      <c r="F6" s="633">
        <v>3</v>
      </c>
      <c r="G6" s="633">
        <v>4</v>
      </c>
      <c r="H6" s="633">
        <v>5</v>
      </c>
      <c r="I6" s="633">
        <v>6</v>
      </c>
      <c r="J6" s="633">
        <v>7</v>
      </c>
      <c r="K6" s="633">
        <v>8</v>
      </c>
      <c r="L6" s="633">
        <v>9</v>
      </c>
      <c r="M6" s="633">
        <v>10</v>
      </c>
      <c r="N6" s="641">
        <v>11</v>
      </c>
      <c r="O6" s="641" t="s">
        <v>819</v>
      </c>
    </row>
    <row r="7" spans="1:15" x14ac:dyDescent="0.2">
      <c r="A7" s="634" t="s">
        <v>224</v>
      </c>
      <c r="B7" s="635" t="s">
        <v>820</v>
      </c>
      <c r="C7" s="635"/>
      <c r="D7" s="636"/>
      <c r="E7" s="636"/>
      <c r="F7" s="636"/>
      <c r="G7" s="636"/>
      <c r="H7" s="636"/>
      <c r="I7" s="636"/>
      <c r="J7" s="636"/>
      <c r="K7" s="636"/>
      <c r="L7" s="636"/>
      <c r="M7" s="636"/>
    </row>
    <row r="8" spans="1:15" x14ac:dyDescent="0.2">
      <c r="A8" s="637">
        <v>1</v>
      </c>
      <c r="B8" s="714" t="s">
        <v>821</v>
      </c>
      <c r="C8" s="717"/>
      <c r="D8" s="715"/>
      <c r="E8" s="715"/>
      <c r="F8" s="718"/>
      <c r="G8" s="715"/>
      <c r="H8" s="715"/>
      <c r="I8" s="715"/>
      <c r="J8" s="715"/>
      <c r="K8" s="715"/>
      <c r="L8" s="715"/>
      <c r="M8" s="715"/>
      <c r="N8" s="715"/>
      <c r="O8" s="715"/>
    </row>
    <row r="9" spans="1:15" s="713" customFormat="1" x14ac:dyDescent="0.25">
      <c r="A9" s="706">
        <v>2</v>
      </c>
      <c r="B9" s="715" t="s">
        <v>895</v>
      </c>
      <c r="C9" s="715" t="s">
        <v>142</v>
      </c>
      <c r="D9" s="719">
        <v>1976</v>
      </c>
      <c r="E9" s="719"/>
      <c r="F9" s="720">
        <v>9.42</v>
      </c>
      <c r="G9" s="719" t="s">
        <v>902</v>
      </c>
      <c r="H9" s="719">
        <v>0</v>
      </c>
      <c r="I9" s="719">
        <v>0</v>
      </c>
      <c r="J9" s="719">
        <v>0</v>
      </c>
      <c r="K9" s="719">
        <v>0</v>
      </c>
      <c r="L9" s="719">
        <v>0</v>
      </c>
      <c r="M9" s="719">
        <v>0</v>
      </c>
      <c r="N9" s="719">
        <v>0</v>
      </c>
      <c r="O9" s="719">
        <v>0</v>
      </c>
    </row>
    <row r="10" spans="1:15" x14ac:dyDescent="0.2">
      <c r="A10" s="637">
        <v>3</v>
      </c>
      <c r="B10" s="714" t="s">
        <v>821</v>
      </c>
      <c r="C10" s="714"/>
      <c r="D10" s="631"/>
      <c r="E10" s="631"/>
      <c r="F10" s="631"/>
      <c r="G10" s="631"/>
      <c r="H10" s="631"/>
      <c r="I10" s="631"/>
      <c r="J10" s="631"/>
      <c r="K10" s="631"/>
      <c r="L10" s="631"/>
      <c r="M10" s="631"/>
      <c r="N10" s="631"/>
      <c r="O10" s="631"/>
    </row>
    <row r="11" spans="1:15" x14ac:dyDescent="0.2">
      <c r="A11" s="641">
        <v>4</v>
      </c>
      <c r="B11" s="714" t="s">
        <v>821</v>
      </c>
      <c r="C11" s="714"/>
      <c r="D11" s="631"/>
      <c r="E11" s="631"/>
      <c r="F11" s="631"/>
      <c r="G11" s="631"/>
      <c r="H11" s="631"/>
      <c r="I11" s="631"/>
      <c r="J11" s="631"/>
      <c r="K11" s="631"/>
      <c r="L11" s="631"/>
      <c r="M11" s="631"/>
      <c r="N11" s="631"/>
      <c r="O11" s="631"/>
    </row>
    <row r="12" spans="1:15" x14ac:dyDescent="0.2">
      <c r="A12" s="637">
        <v>5</v>
      </c>
      <c r="B12" s="714" t="s">
        <v>821</v>
      </c>
      <c r="C12" s="714"/>
      <c r="D12" s="631"/>
      <c r="E12" s="631"/>
      <c r="F12" s="631"/>
      <c r="G12" s="631"/>
      <c r="H12" s="631"/>
      <c r="I12" s="631"/>
      <c r="J12" s="631"/>
      <c r="K12" s="631"/>
      <c r="L12" s="631"/>
      <c r="M12" s="631"/>
      <c r="N12" s="631"/>
      <c r="O12" s="631"/>
    </row>
    <row r="13" spans="1:15" x14ac:dyDescent="0.2">
      <c r="A13" s="641">
        <v>6</v>
      </c>
      <c r="B13" s="714" t="s">
        <v>821</v>
      </c>
      <c r="C13" s="714"/>
      <c r="D13" s="631"/>
      <c r="E13" s="631"/>
      <c r="F13" s="631"/>
      <c r="G13" s="631"/>
      <c r="H13" s="631"/>
      <c r="I13" s="631"/>
      <c r="J13" s="631"/>
      <c r="K13" s="631"/>
      <c r="L13" s="631"/>
      <c r="M13" s="631"/>
      <c r="N13" s="631"/>
      <c r="O13" s="631"/>
    </row>
    <row r="14" spans="1:15" x14ac:dyDescent="0.2">
      <c r="A14" s="637"/>
      <c r="B14" s="638" t="s">
        <v>0</v>
      </c>
      <c r="C14" s="638"/>
      <c r="D14" s="631"/>
      <c r="E14" s="631"/>
      <c r="F14" s="631"/>
      <c r="G14" s="631"/>
      <c r="H14" s="631"/>
      <c r="I14" s="631"/>
      <c r="J14" s="631"/>
      <c r="K14" s="631"/>
      <c r="L14" s="631"/>
      <c r="M14" s="631"/>
      <c r="N14" s="631"/>
      <c r="O14" s="631"/>
    </row>
    <row r="15" spans="1:15" x14ac:dyDescent="0.2">
      <c r="A15" s="639" t="s">
        <v>230</v>
      </c>
      <c r="B15" s="635" t="s">
        <v>822</v>
      </c>
      <c r="C15" s="635"/>
    </row>
    <row r="16" spans="1:15" x14ac:dyDescent="0.2">
      <c r="A16" s="637">
        <v>1</v>
      </c>
      <c r="B16" s="714" t="s">
        <v>821</v>
      </c>
      <c r="C16" s="714"/>
      <c r="D16" s="631"/>
      <c r="E16" s="631"/>
      <c r="F16" s="631"/>
      <c r="G16" s="631"/>
      <c r="H16" s="631"/>
      <c r="I16" s="631"/>
      <c r="J16" s="631"/>
      <c r="K16" s="631"/>
      <c r="L16" s="631"/>
      <c r="M16" s="631"/>
      <c r="N16" s="631"/>
      <c r="O16" s="631"/>
    </row>
    <row r="17" spans="1:15" s="713" customFormat="1" ht="25.5" x14ac:dyDescent="0.25">
      <c r="A17" s="706">
        <v>2</v>
      </c>
      <c r="B17" s="715" t="s">
        <v>895</v>
      </c>
      <c r="C17" s="716" t="s">
        <v>901</v>
      </c>
      <c r="D17" s="706">
        <v>1976</v>
      </c>
      <c r="E17" s="706"/>
      <c r="F17" s="706">
        <v>9.42</v>
      </c>
      <c r="G17" s="706" t="s">
        <v>902</v>
      </c>
      <c r="H17" s="706">
        <v>0</v>
      </c>
      <c r="I17" s="706">
        <v>0</v>
      </c>
      <c r="J17" s="706">
        <v>0</v>
      </c>
      <c r="K17" s="706">
        <v>0</v>
      </c>
      <c r="L17" s="706">
        <v>0</v>
      </c>
      <c r="M17" s="706">
        <v>12791274</v>
      </c>
      <c r="N17" s="706">
        <v>11258359</v>
      </c>
      <c r="O17" s="706">
        <v>1532915</v>
      </c>
    </row>
    <row r="18" spans="1:15" x14ac:dyDescent="0.2">
      <c r="A18" s="637">
        <v>3</v>
      </c>
      <c r="B18" s="714" t="s">
        <v>821</v>
      </c>
      <c r="C18" s="714"/>
      <c r="D18" s="631"/>
      <c r="E18" s="631"/>
      <c r="F18" s="631"/>
      <c r="G18" s="631"/>
      <c r="H18" s="631"/>
      <c r="I18" s="631"/>
      <c r="J18" s="631"/>
      <c r="K18" s="631"/>
      <c r="L18" s="631"/>
      <c r="M18" s="631"/>
      <c r="N18" s="631"/>
      <c r="O18" s="631"/>
    </row>
    <row r="19" spans="1:15" x14ac:dyDescent="0.2">
      <c r="A19" s="641">
        <v>4</v>
      </c>
      <c r="B19" s="714" t="s">
        <v>821</v>
      </c>
      <c r="C19" s="714"/>
      <c r="D19" s="631"/>
      <c r="E19" s="631"/>
      <c r="F19" s="631"/>
      <c r="G19" s="631"/>
      <c r="H19" s="631"/>
      <c r="I19" s="631"/>
      <c r="J19" s="631"/>
      <c r="K19" s="631"/>
      <c r="L19" s="631"/>
      <c r="M19" s="631"/>
      <c r="N19" s="631"/>
      <c r="O19" s="631"/>
    </row>
    <row r="20" spans="1:15" x14ac:dyDescent="0.2">
      <c r="A20" s="637">
        <v>5</v>
      </c>
      <c r="B20" s="714" t="s">
        <v>821</v>
      </c>
      <c r="C20" s="714"/>
      <c r="D20" s="631"/>
      <c r="E20" s="631"/>
      <c r="F20" s="631"/>
      <c r="G20" s="631"/>
      <c r="H20" s="631"/>
      <c r="I20" s="631"/>
      <c r="J20" s="631"/>
      <c r="K20" s="631"/>
      <c r="L20" s="631"/>
      <c r="M20" s="631"/>
      <c r="N20" s="631"/>
      <c r="O20" s="631"/>
    </row>
    <row r="21" spans="1:15" x14ac:dyDescent="0.2">
      <c r="A21" s="641">
        <v>6</v>
      </c>
      <c r="B21" s="714" t="s">
        <v>821</v>
      </c>
      <c r="C21" s="714"/>
      <c r="D21" s="631"/>
      <c r="E21" s="631"/>
      <c r="F21" s="631"/>
      <c r="G21" s="631"/>
      <c r="H21" s="631"/>
      <c r="I21" s="631"/>
      <c r="J21" s="631"/>
      <c r="K21" s="631"/>
      <c r="L21" s="631"/>
      <c r="M21" s="631"/>
      <c r="N21" s="631"/>
      <c r="O21" s="631"/>
    </row>
    <row r="22" spans="1:15" x14ac:dyDescent="0.2">
      <c r="A22" s="637"/>
      <c r="B22" s="638" t="s">
        <v>0</v>
      </c>
      <c r="C22" s="638"/>
      <c r="D22" s="631"/>
      <c r="E22" s="631"/>
      <c r="F22" s="631"/>
      <c r="G22" s="631"/>
      <c r="H22" s="631"/>
      <c r="I22" s="631"/>
      <c r="J22" s="631"/>
      <c r="K22" s="631"/>
      <c r="L22" s="631"/>
      <c r="M22" s="631"/>
      <c r="N22" s="631"/>
      <c r="O22" s="631"/>
    </row>
    <row r="25" spans="1:15" x14ac:dyDescent="0.2">
      <c r="A25" s="1046" t="s">
        <v>903</v>
      </c>
      <c r="B25" s="1046"/>
      <c r="C25" s="1046"/>
      <c r="D25" s="1046"/>
      <c r="E25" s="1046"/>
      <c r="F25" s="1046"/>
      <c r="G25" s="1046"/>
      <c r="H25" s="1046"/>
      <c r="I25" s="1046"/>
      <c r="J25" s="1046"/>
      <c r="K25" s="1046"/>
      <c r="L25" s="1046"/>
      <c r="M25" s="1046"/>
      <c r="N25" s="1046"/>
      <c r="O25" s="1046"/>
    </row>
  </sheetData>
  <mergeCells count="16">
    <mergeCell ref="A25:O25"/>
    <mergeCell ref="A1:O1"/>
    <mergeCell ref="A3:O3"/>
    <mergeCell ref="A4:A6"/>
    <mergeCell ref="B4:B6"/>
    <mergeCell ref="C4:C6"/>
    <mergeCell ref="D4:D5"/>
    <mergeCell ref="E4:E5"/>
    <mergeCell ref="F4:F5"/>
    <mergeCell ref="G4:G5"/>
    <mergeCell ref="H4:H5"/>
    <mergeCell ref="I4:I5"/>
    <mergeCell ref="J4:L4"/>
    <mergeCell ref="M4:M5"/>
    <mergeCell ref="N4:N5"/>
    <mergeCell ref="O4:O5"/>
  </mergeCells>
  <printOptions horizontalCentered="1"/>
  <pageMargins left="0.6692913385826772" right="0.23622047244094491" top="0.43307086614173229" bottom="0.51181102362204722" header="0.15748031496062992" footer="0.31496062992125984"/>
  <pageSetup paperSize="9" orientation="landscape" blackAndWhite="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election activeCell="C8" sqref="C8"/>
    </sheetView>
  </sheetViews>
  <sheetFormatPr defaultRowHeight="15" x14ac:dyDescent="0.25"/>
  <cols>
    <col min="1" max="8" width="40.7109375" customWidth="1"/>
  </cols>
  <sheetData>
    <row r="1" spans="1:5" x14ac:dyDescent="0.25">
      <c r="A1" t="s">
        <v>734</v>
      </c>
      <c r="B1" t="s">
        <v>735</v>
      </c>
      <c r="C1" t="s">
        <v>732</v>
      </c>
      <c r="D1" t="s">
        <v>733</v>
      </c>
      <c r="E1" t="s">
        <v>742</v>
      </c>
    </row>
    <row r="2" spans="1:5" x14ac:dyDescent="0.25">
      <c r="A2" t="s">
        <v>735</v>
      </c>
      <c r="B2" s="533" t="s">
        <v>181</v>
      </c>
      <c r="C2" s="531" t="s">
        <v>360</v>
      </c>
      <c r="D2" s="531" t="s">
        <v>737</v>
      </c>
      <c r="E2" t="s">
        <v>743</v>
      </c>
    </row>
    <row r="3" spans="1:5" x14ac:dyDescent="0.25">
      <c r="A3" t="s">
        <v>732</v>
      </c>
      <c r="B3" s="534" t="s">
        <v>302</v>
      </c>
      <c r="C3" s="531" t="s">
        <v>412</v>
      </c>
      <c r="D3" s="531" t="s">
        <v>705</v>
      </c>
      <c r="E3" t="s">
        <v>744</v>
      </c>
    </row>
    <row r="4" spans="1:5" x14ac:dyDescent="0.25">
      <c r="A4" t="s">
        <v>733</v>
      </c>
      <c r="B4" s="531" t="s">
        <v>36</v>
      </c>
      <c r="D4" s="531" t="s">
        <v>706</v>
      </c>
      <c r="E4" t="s">
        <v>143</v>
      </c>
    </row>
    <row r="5" spans="1:5" x14ac:dyDescent="0.25">
      <c r="A5" s="531" t="s">
        <v>736</v>
      </c>
      <c r="B5" s="531" t="s">
        <v>419</v>
      </c>
      <c r="D5" s="531" t="s">
        <v>707</v>
      </c>
      <c r="E5" s="531" t="s">
        <v>647</v>
      </c>
    </row>
    <row r="6" spans="1:5" ht="24.75" x14ac:dyDescent="0.25">
      <c r="B6" s="535" t="s">
        <v>316</v>
      </c>
      <c r="E6" t="s">
        <v>745</v>
      </c>
    </row>
    <row r="7" spans="1:5" x14ac:dyDescent="0.25">
      <c r="B7" s="536" t="s">
        <v>164</v>
      </c>
    </row>
    <row r="8" spans="1:5" x14ac:dyDescent="0.25">
      <c r="B8" s="536" t="s">
        <v>37</v>
      </c>
    </row>
    <row r="9" spans="1:5" x14ac:dyDescent="0.25">
      <c r="B9" s="536" t="s">
        <v>38</v>
      </c>
    </row>
    <row r="10" spans="1:5" x14ac:dyDescent="0.25">
      <c r="B10" s="536" t="s">
        <v>39</v>
      </c>
    </row>
    <row r="11" spans="1:5" x14ac:dyDescent="0.25">
      <c r="B11" s="536" t="s">
        <v>451</v>
      </c>
    </row>
    <row r="12" spans="1:5" x14ac:dyDescent="0.25">
      <c r="B12" s="536" t="s">
        <v>40</v>
      </c>
    </row>
    <row r="13" spans="1:5" x14ac:dyDescent="0.25">
      <c r="B13" s="534" t="s">
        <v>629</v>
      </c>
    </row>
    <row r="14" spans="1:5" ht="24.75" x14ac:dyDescent="0.25">
      <c r="B14" s="536" t="s">
        <v>640</v>
      </c>
    </row>
    <row r="15" spans="1:5" x14ac:dyDescent="0.25">
      <c r="B15" s="536" t="s">
        <v>165</v>
      </c>
    </row>
    <row r="19" spans="1:8" x14ac:dyDescent="0.25">
      <c r="H19" s="532"/>
    </row>
    <row r="22" spans="1:8" x14ac:dyDescent="0.25">
      <c r="H22" s="532"/>
    </row>
    <row r="24" spans="1:8" x14ac:dyDescent="0.25">
      <c r="A24" s="212" t="s">
        <v>740</v>
      </c>
      <c r="B24" s="537" t="s">
        <v>741</v>
      </c>
      <c r="C24" s="537" t="s">
        <v>659</v>
      </c>
      <c r="D24" s="538" t="s">
        <v>738</v>
      </c>
      <c r="E24" s="538" t="s">
        <v>176</v>
      </c>
      <c r="F24" s="537" t="s">
        <v>207</v>
      </c>
      <c r="G24" s="537" t="s">
        <v>739</v>
      </c>
      <c r="H24" s="537" t="s">
        <v>410</v>
      </c>
    </row>
    <row r="25" spans="1:8" x14ac:dyDescent="0.25">
      <c r="A25" s="539" t="s">
        <v>741</v>
      </c>
      <c r="B25" s="364" t="s">
        <v>148</v>
      </c>
      <c r="C25" s="292" t="s">
        <v>29</v>
      </c>
      <c r="D25" s="292" t="s">
        <v>411</v>
      </c>
      <c r="E25" s="368" t="s">
        <v>34</v>
      </c>
      <c r="F25" s="292" t="s">
        <v>320</v>
      </c>
      <c r="G25" s="292" t="s">
        <v>167</v>
      </c>
      <c r="H25" s="292" t="s">
        <v>209</v>
      </c>
    </row>
    <row r="26" spans="1:8" x14ac:dyDescent="0.25">
      <c r="A26" s="539" t="s">
        <v>659</v>
      </c>
      <c r="B26" s="364" t="s">
        <v>48</v>
      </c>
      <c r="C26" s="292" t="s">
        <v>174</v>
      </c>
      <c r="D26" s="292" t="s">
        <v>482</v>
      </c>
      <c r="E26" s="368" t="s">
        <v>210</v>
      </c>
      <c r="G26" s="292" t="s">
        <v>26</v>
      </c>
      <c r="H26" s="292" t="s">
        <v>210</v>
      </c>
    </row>
    <row r="27" spans="1:8" x14ac:dyDescent="0.25">
      <c r="A27" s="368" t="s">
        <v>738</v>
      </c>
      <c r="B27" s="364" t="s">
        <v>162</v>
      </c>
      <c r="C27" s="292" t="s">
        <v>210</v>
      </c>
      <c r="D27" s="292" t="s">
        <v>550</v>
      </c>
      <c r="G27" s="292" t="s">
        <v>168</v>
      </c>
    </row>
    <row r="28" spans="1:8" x14ac:dyDescent="0.25">
      <c r="A28" s="368" t="s">
        <v>176</v>
      </c>
      <c r="B28" s="364" t="s">
        <v>719</v>
      </c>
      <c r="D28" s="292" t="s">
        <v>483</v>
      </c>
    </row>
    <row r="29" spans="1:8" x14ac:dyDescent="0.25">
      <c r="A29" s="539" t="s">
        <v>207</v>
      </c>
      <c r="B29" s="292" t="s">
        <v>210</v>
      </c>
      <c r="D29" s="290" t="s">
        <v>450</v>
      </c>
    </row>
    <row r="30" spans="1:8" x14ac:dyDescent="0.25">
      <c r="A30" s="539" t="s">
        <v>739</v>
      </c>
      <c r="D30" s="292" t="s">
        <v>443</v>
      </c>
    </row>
    <row r="31" spans="1:8" x14ac:dyDescent="0.25">
      <c r="A31" s="539" t="s">
        <v>410</v>
      </c>
      <c r="D31" s="292" t="s">
        <v>474</v>
      </c>
    </row>
    <row r="32" spans="1:8" x14ac:dyDescent="0.25">
      <c r="D32" s="292" t="s">
        <v>210</v>
      </c>
    </row>
  </sheetData>
  <sheetProtection algorithmName="SHA-512" hashValue="b7YKGYCkAABYMIX5+lkEPpIozcnmq6qS3YLX1ish0TJrkqY71jM4tKs7xNlZxM187k9E8zWcX7b27yz60HZeEA==" saltValue="0cCUUs3pbMThsWQDxBtOUQ==" spinCount="100000" sheet="1" objects="1" scenarios="1"/>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178"/>
  <sheetViews>
    <sheetView zoomScaleNormal="100" zoomScaleSheetLayoutView="115" workbookViewId="0">
      <pane xSplit="2" ySplit="6" topLeftCell="C51" activePane="bottomRight" state="frozen"/>
      <selection pane="topRight" activeCell="C1" sqref="C1"/>
      <selection pane="bottomLeft" activeCell="A7" sqref="A7"/>
      <selection pane="bottomRight" activeCell="F54" sqref="F54"/>
    </sheetView>
  </sheetViews>
  <sheetFormatPr defaultRowHeight="11.25" x14ac:dyDescent="0.2"/>
  <cols>
    <col min="1" max="1" width="3.7109375" style="229" customWidth="1"/>
    <col min="2" max="2" width="33.28515625" style="233" customWidth="1"/>
    <col min="3" max="3" width="11.140625" style="233" customWidth="1"/>
    <col min="4" max="4" width="11.42578125" style="233" customWidth="1"/>
    <col min="5" max="6" width="13.7109375" style="233" customWidth="1"/>
    <col min="7" max="8" width="12.7109375" style="233" customWidth="1"/>
    <col min="9" max="9" width="13" style="233" customWidth="1"/>
    <col min="10" max="10" width="15.28515625" style="233" customWidth="1"/>
    <col min="11" max="11" width="15.85546875" style="233" customWidth="1"/>
    <col min="12" max="12" width="11.42578125" style="233" customWidth="1"/>
    <col min="13" max="16384" width="9.140625" style="233"/>
  </cols>
  <sheetData>
    <row r="1" spans="1:11" s="124" customFormat="1" ht="18.75" x14ac:dyDescent="0.3">
      <c r="A1" s="759" t="str">
        <f>COVER!A1</f>
        <v>Kendriya Vidyalaya  GANGTOK</v>
      </c>
      <c r="B1" s="760"/>
      <c r="C1" s="760"/>
      <c r="D1" s="760"/>
      <c r="E1" s="760"/>
      <c r="F1" s="760"/>
      <c r="G1" s="760"/>
      <c r="H1" s="760"/>
      <c r="I1" s="760"/>
      <c r="J1" s="760"/>
      <c r="K1" s="761"/>
    </row>
    <row r="2" spans="1:11" s="99" customFormat="1" ht="16.5" customHeight="1" x14ac:dyDescent="0.25">
      <c r="A2" s="762" t="s">
        <v>833</v>
      </c>
      <c r="B2" s="763"/>
      <c r="C2" s="763"/>
      <c r="D2" s="763"/>
      <c r="E2" s="763"/>
      <c r="F2" s="763"/>
      <c r="G2" s="763"/>
      <c r="H2" s="763"/>
      <c r="I2" s="763"/>
      <c r="J2" s="763"/>
      <c r="K2" s="764"/>
    </row>
    <row r="3" spans="1:11" s="99" customFormat="1" ht="27" customHeight="1" x14ac:dyDescent="0.25">
      <c r="A3" s="774" t="s">
        <v>152</v>
      </c>
      <c r="B3" s="84" t="s">
        <v>481</v>
      </c>
      <c r="C3" s="807" t="s">
        <v>862</v>
      </c>
      <c r="D3" s="808"/>
      <c r="E3" s="809"/>
      <c r="F3" s="662" t="s">
        <v>144</v>
      </c>
      <c r="G3" s="756" t="s">
        <v>647</v>
      </c>
      <c r="H3" s="756" t="s">
        <v>863</v>
      </c>
      <c r="I3" s="756" t="s">
        <v>145</v>
      </c>
      <c r="J3" s="767" t="s">
        <v>150</v>
      </c>
      <c r="K3" s="767" t="s">
        <v>151</v>
      </c>
    </row>
    <row r="4" spans="1:11" s="99" customFormat="1" ht="15" customHeight="1" x14ac:dyDescent="0.2">
      <c r="A4" s="774"/>
      <c r="B4" s="775" t="s">
        <v>1</v>
      </c>
      <c r="C4" s="642"/>
      <c r="D4" s="642"/>
      <c r="E4" s="661" t="s">
        <v>142</v>
      </c>
      <c r="F4" s="662" t="s">
        <v>143</v>
      </c>
      <c r="G4" s="756"/>
      <c r="H4" s="756"/>
      <c r="I4" s="756"/>
      <c r="J4" s="767"/>
      <c r="K4" s="767"/>
    </row>
    <row r="5" spans="1:11" s="99" customFormat="1" x14ac:dyDescent="0.2">
      <c r="A5" s="774"/>
      <c r="B5" s="776"/>
      <c r="C5" s="643"/>
      <c r="D5" s="643"/>
      <c r="E5" s="98">
        <v>1</v>
      </c>
      <c r="F5" s="98">
        <v>2</v>
      </c>
      <c r="G5" s="98">
        <v>3</v>
      </c>
      <c r="H5" s="98">
        <v>4</v>
      </c>
      <c r="I5" s="98">
        <v>5</v>
      </c>
      <c r="J5" s="98">
        <v>6</v>
      </c>
      <c r="K5" s="98">
        <v>7</v>
      </c>
    </row>
    <row r="6" spans="1:11" ht="15.75" customHeight="1" x14ac:dyDescent="0.2">
      <c r="A6" s="524" t="s">
        <v>3</v>
      </c>
      <c r="B6" s="675" t="s">
        <v>41</v>
      </c>
      <c r="C6" s="484" t="s">
        <v>860</v>
      </c>
      <c r="D6" s="484" t="s">
        <v>861</v>
      </c>
      <c r="E6" s="513"/>
      <c r="F6" s="513"/>
      <c r="G6" s="513"/>
      <c r="H6" s="513"/>
      <c r="I6" s="513"/>
      <c r="J6" s="513"/>
      <c r="K6" s="513"/>
    </row>
    <row r="7" spans="1:11" ht="12.75" customHeight="1" x14ac:dyDescent="0.2">
      <c r="A7" s="503">
        <v>1</v>
      </c>
      <c r="B7" s="690" t="s">
        <v>616</v>
      </c>
      <c r="C7" s="663">
        <f>14207679-65130+122714+28428</f>
        <v>14293691</v>
      </c>
      <c r="D7" s="664">
        <v>1097240</v>
      </c>
      <c r="E7" s="503">
        <f>C7+D7</f>
        <v>15390931</v>
      </c>
      <c r="F7" s="697"/>
      <c r="G7" s="496"/>
      <c r="H7" s="503"/>
      <c r="I7" s="496"/>
      <c r="J7" s="512">
        <f>SUM(E7:I7)</f>
        <v>15390931</v>
      </c>
      <c r="K7" s="496">
        <v>12830252</v>
      </c>
    </row>
    <row r="8" spans="1:11" ht="12.75" customHeight="1" x14ac:dyDescent="0.2">
      <c r="A8" s="503">
        <v>2</v>
      </c>
      <c r="B8" s="690" t="s">
        <v>42</v>
      </c>
      <c r="C8" s="663">
        <f>6436460+18015</f>
        <v>6454475</v>
      </c>
      <c r="D8" s="664">
        <v>482574</v>
      </c>
      <c r="E8" s="503">
        <f t="shared" ref="E8:E40" si="0">C8+D8</f>
        <v>6937049</v>
      </c>
      <c r="F8" s="697"/>
      <c r="G8" s="496"/>
      <c r="H8" s="503"/>
      <c r="I8" s="496"/>
      <c r="J8" s="512">
        <f t="shared" ref="J8:J40" si="1">SUM(E8:I8)</f>
        <v>6937049</v>
      </c>
      <c r="K8" s="496">
        <v>4763910</v>
      </c>
    </row>
    <row r="9" spans="1:11" ht="12.75" customHeight="1" x14ac:dyDescent="0.2">
      <c r="A9" s="503">
        <v>3</v>
      </c>
      <c r="B9" s="690" t="s">
        <v>43</v>
      </c>
      <c r="C9" s="663">
        <v>526090</v>
      </c>
      <c r="D9" s="664">
        <v>46800</v>
      </c>
      <c r="E9" s="503">
        <f t="shared" si="0"/>
        <v>572890</v>
      </c>
      <c r="F9" s="697"/>
      <c r="G9" s="496"/>
      <c r="H9" s="503"/>
      <c r="I9" s="496"/>
      <c r="J9" s="512">
        <f t="shared" si="1"/>
        <v>572890</v>
      </c>
      <c r="K9" s="496">
        <v>502200</v>
      </c>
    </row>
    <row r="10" spans="1:11" ht="12.75" customHeight="1" x14ac:dyDescent="0.2">
      <c r="A10" s="503">
        <v>4</v>
      </c>
      <c r="B10" s="690" t="s">
        <v>44</v>
      </c>
      <c r="C10" s="663">
        <v>238199</v>
      </c>
      <c r="D10" s="664">
        <v>40304</v>
      </c>
      <c r="E10" s="503">
        <f t="shared" si="0"/>
        <v>278503</v>
      </c>
      <c r="F10" s="697"/>
      <c r="G10" s="496"/>
      <c r="H10" s="503"/>
      <c r="I10" s="496"/>
      <c r="J10" s="512">
        <f t="shared" si="1"/>
        <v>278503</v>
      </c>
      <c r="K10" s="496">
        <v>180342</v>
      </c>
    </row>
    <row r="11" spans="1:11" ht="12.75" customHeight="1" x14ac:dyDescent="0.2">
      <c r="A11" s="503">
        <v>5</v>
      </c>
      <c r="B11" s="690" t="s">
        <v>45</v>
      </c>
      <c r="C11" s="663">
        <v>409919</v>
      </c>
      <c r="D11" s="664">
        <v>97691</v>
      </c>
      <c r="E11" s="503">
        <f t="shared" si="0"/>
        <v>507610</v>
      </c>
      <c r="F11" s="697"/>
      <c r="G11" s="496"/>
      <c r="H11" s="503"/>
      <c r="I11" s="496"/>
      <c r="J11" s="512">
        <f t="shared" si="1"/>
        <v>507610</v>
      </c>
      <c r="K11" s="496">
        <v>327672</v>
      </c>
    </row>
    <row r="12" spans="1:11" ht="12.75" customHeight="1" x14ac:dyDescent="0.2">
      <c r="A12" s="503">
        <v>6</v>
      </c>
      <c r="B12" s="690" t="s">
        <v>46</v>
      </c>
      <c r="C12" s="663">
        <v>0</v>
      </c>
      <c r="D12" s="664">
        <v>0</v>
      </c>
      <c r="E12" s="503">
        <f t="shared" si="0"/>
        <v>0</v>
      </c>
      <c r="F12" s="697"/>
      <c r="G12" s="496"/>
      <c r="H12" s="503"/>
      <c r="I12" s="496"/>
      <c r="J12" s="512">
        <f t="shared" si="1"/>
        <v>0</v>
      </c>
      <c r="K12" s="496">
        <v>0</v>
      </c>
    </row>
    <row r="13" spans="1:11" ht="12.75" customHeight="1" x14ac:dyDescent="0.2">
      <c r="A13" s="503">
        <v>7</v>
      </c>
      <c r="B13" s="690" t="s">
        <v>47</v>
      </c>
      <c r="C13" s="663">
        <v>243000</v>
      </c>
      <c r="D13" s="664">
        <v>27000</v>
      </c>
      <c r="E13" s="503">
        <f t="shared" si="0"/>
        <v>270000</v>
      </c>
      <c r="F13" s="697"/>
      <c r="G13" s="496"/>
      <c r="H13" s="503"/>
      <c r="I13" s="496"/>
      <c r="J13" s="512">
        <f t="shared" si="1"/>
        <v>270000</v>
      </c>
      <c r="K13" s="496">
        <v>108000</v>
      </c>
    </row>
    <row r="14" spans="1:11" ht="12.75" customHeight="1" x14ac:dyDescent="0.2">
      <c r="A14" s="503">
        <v>8</v>
      </c>
      <c r="B14" s="690" t="s">
        <v>48</v>
      </c>
      <c r="C14" s="663">
        <f>122976+2009</f>
        <v>124985</v>
      </c>
      <c r="D14" s="664"/>
      <c r="E14" s="503">
        <f t="shared" si="0"/>
        <v>124985</v>
      </c>
      <c r="F14" s="697"/>
      <c r="G14" s="496"/>
      <c r="H14" s="503"/>
      <c r="I14" s="496"/>
      <c r="J14" s="512">
        <f t="shared" si="1"/>
        <v>124985</v>
      </c>
      <c r="K14" s="496">
        <v>46466</v>
      </c>
    </row>
    <row r="15" spans="1:11" ht="12.75" customHeight="1" x14ac:dyDescent="0.2">
      <c r="A15" s="503">
        <v>9</v>
      </c>
      <c r="B15" s="690" t="s">
        <v>264</v>
      </c>
      <c r="C15" s="663"/>
      <c r="D15" s="664"/>
      <c r="E15" s="503">
        <f t="shared" si="0"/>
        <v>0</v>
      </c>
      <c r="F15" s="697"/>
      <c r="G15" s="496"/>
      <c r="H15" s="503"/>
      <c r="I15" s="496"/>
      <c r="J15" s="512">
        <f t="shared" si="1"/>
        <v>0</v>
      </c>
      <c r="K15" s="496">
        <v>0</v>
      </c>
    </row>
    <row r="16" spans="1:11" ht="12.75" customHeight="1" x14ac:dyDescent="0.2">
      <c r="A16" s="503">
        <v>10</v>
      </c>
      <c r="B16" s="690" t="s">
        <v>49</v>
      </c>
      <c r="C16" s="663"/>
      <c r="D16" s="664"/>
      <c r="E16" s="503">
        <f t="shared" si="0"/>
        <v>0</v>
      </c>
      <c r="F16" s="697"/>
      <c r="G16" s="496"/>
      <c r="H16" s="503"/>
      <c r="I16" s="496"/>
      <c r="J16" s="512">
        <f t="shared" si="1"/>
        <v>0</v>
      </c>
      <c r="K16" s="496">
        <v>0</v>
      </c>
    </row>
    <row r="17" spans="1:11" ht="12.75" customHeight="1" x14ac:dyDescent="0.2">
      <c r="A17" s="503">
        <v>11</v>
      </c>
      <c r="B17" s="690" t="s">
        <v>617</v>
      </c>
      <c r="C17" s="663"/>
      <c r="D17" s="664"/>
      <c r="E17" s="503">
        <f t="shared" si="0"/>
        <v>0</v>
      </c>
      <c r="F17" s="697"/>
      <c r="G17" s="496"/>
      <c r="H17" s="503"/>
      <c r="I17" s="496"/>
      <c r="J17" s="512">
        <f t="shared" si="1"/>
        <v>0</v>
      </c>
      <c r="K17" s="496">
        <v>0</v>
      </c>
    </row>
    <row r="18" spans="1:11" ht="12.75" customHeight="1" x14ac:dyDescent="0.2">
      <c r="A18" s="503">
        <v>12</v>
      </c>
      <c r="B18" s="690" t="s">
        <v>298</v>
      </c>
      <c r="C18" s="663"/>
      <c r="D18" s="664"/>
      <c r="E18" s="503">
        <f t="shared" si="0"/>
        <v>0</v>
      </c>
      <c r="F18" s="697"/>
      <c r="G18" s="496"/>
      <c r="H18" s="503"/>
      <c r="I18" s="496"/>
      <c r="J18" s="512">
        <f t="shared" si="1"/>
        <v>0</v>
      </c>
      <c r="K18" s="496">
        <v>0</v>
      </c>
    </row>
    <row r="19" spans="1:11" ht="12.75" customHeight="1" x14ac:dyDescent="0.2">
      <c r="A19" s="503">
        <v>13</v>
      </c>
      <c r="B19" s="690" t="s">
        <v>307</v>
      </c>
      <c r="C19" s="663">
        <f>2276049-122714</f>
        <v>2153335</v>
      </c>
      <c r="D19" s="664"/>
      <c r="E19" s="503">
        <f t="shared" si="0"/>
        <v>2153335</v>
      </c>
      <c r="F19" s="697"/>
      <c r="G19" s="496"/>
      <c r="H19" s="503"/>
      <c r="I19" s="496"/>
      <c r="J19" s="512">
        <f t="shared" si="1"/>
        <v>2153335</v>
      </c>
      <c r="K19" s="496">
        <v>2077495</v>
      </c>
    </row>
    <row r="20" spans="1:11" ht="12.75" customHeight="1" x14ac:dyDescent="0.2">
      <c r="A20" s="503">
        <v>14</v>
      </c>
      <c r="B20" s="690" t="s">
        <v>50</v>
      </c>
      <c r="C20" s="663"/>
      <c r="D20" s="664"/>
      <c r="E20" s="503">
        <f t="shared" si="0"/>
        <v>0</v>
      </c>
      <c r="F20" s="697"/>
      <c r="G20" s="496"/>
      <c r="H20" s="503"/>
      <c r="I20" s="496"/>
      <c r="J20" s="512">
        <f t="shared" si="1"/>
        <v>0</v>
      </c>
      <c r="K20" s="496">
        <v>0</v>
      </c>
    </row>
    <row r="21" spans="1:11" ht="12.75" customHeight="1" x14ac:dyDescent="0.2">
      <c r="A21" s="503">
        <v>15</v>
      </c>
      <c r="B21" s="690" t="s">
        <v>873</v>
      </c>
      <c r="C21" s="663"/>
      <c r="D21" s="664"/>
      <c r="E21" s="503">
        <f t="shared" si="0"/>
        <v>0</v>
      </c>
      <c r="F21" s="697"/>
      <c r="G21" s="496"/>
      <c r="H21" s="503"/>
      <c r="I21" s="496"/>
      <c r="J21" s="512">
        <f t="shared" si="1"/>
        <v>0</v>
      </c>
      <c r="K21" s="496">
        <v>0</v>
      </c>
    </row>
    <row r="22" spans="1:11" ht="12.75" customHeight="1" x14ac:dyDescent="0.2">
      <c r="A22" s="503">
        <v>16</v>
      </c>
      <c r="B22" s="690" t="s">
        <v>51</v>
      </c>
      <c r="C22" s="663">
        <f>1254240+15000</f>
        <v>1269240</v>
      </c>
      <c r="D22" s="664">
        <v>96719</v>
      </c>
      <c r="E22" s="503">
        <f t="shared" si="0"/>
        <v>1365959</v>
      </c>
      <c r="F22" s="697"/>
      <c r="G22" s="496"/>
      <c r="H22" s="503"/>
      <c r="I22" s="496"/>
      <c r="J22" s="512">
        <f t="shared" si="1"/>
        <v>1365959</v>
      </c>
      <c r="K22" s="496">
        <v>243221</v>
      </c>
    </row>
    <row r="23" spans="1:11" ht="12.75" customHeight="1" x14ac:dyDescent="0.2">
      <c r="A23" s="503">
        <v>17</v>
      </c>
      <c r="B23" s="690" t="s">
        <v>52</v>
      </c>
      <c r="C23" s="663"/>
      <c r="D23" s="664"/>
      <c r="E23" s="503">
        <f t="shared" si="0"/>
        <v>0</v>
      </c>
      <c r="F23" s="697"/>
      <c r="G23" s="496"/>
      <c r="H23" s="503"/>
      <c r="I23" s="496"/>
      <c r="J23" s="512">
        <f t="shared" si="1"/>
        <v>0</v>
      </c>
      <c r="K23" s="496">
        <v>0</v>
      </c>
    </row>
    <row r="24" spans="1:11" ht="12.75" customHeight="1" x14ac:dyDescent="0.2">
      <c r="A24" s="503">
        <v>18</v>
      </c>
      <c r="B24" s="690" t="s">
        <v>53</v>
      </c>
      <c r="C24" s="663"/>
      <c r="D24" s="664"/>
      <c r="E24" s="503">
        <f t="shared" si="0"/>
        <v>0</v>
      </c>
      <c r="F24" s="697"/>
      <c r="G24" s="496"/>
      <c r="H24" s="503"/>
      <c r="I24" s="496"/>
      <c r="J24" s="512">
        <f t="shared" si="1"/>
        <v>0</v>
      </c>
      <c r="K24" s="496">
        <v>0</v>
      </c>
    </row>
    <row r="25" spans="1:11" ht="12.75" customHeight="1" x14ac:dyDescent="0.2">
      <c r="A25" s="503">
        <v>19</v>
      </c>
      <c r="B25" s="690" t="s">
        <v>618</v>
      </c>
      <c r="C25" s="663"/>
      <c r="D25" s="664"/>
      <c r="E25" s="503">
        <f t="shared" si="0"/>
        <v>0</v>
      </c>
      <c r="F25" s="697"/>
      <c r="G25" s="496"/>
      <c r="H25" s="503"/>
      <c r="I25" s="496"/>
      <c r="J25" s="512">
        <f t="shared" si="1"/>
        <v>0</v>
      </c>
      <c r="K25" s="496">
        <v>0</v>
      </c>
    </row>
    <row r="26" spans="1:11" ht="12.75" customHeight="1" x14ac:dyDescent="0.2">
      <c r="A26" s="503">
        <v>20</v>
      </c>
      <c r="B26" s="690" t="s">
        <v>874</v>
      </c>
      <c r="C26" s="663">
        <v>740615</v>
      </c>
      <c r="D26" s="664">
        <v>93774</v>
      </c>
      <c r="E26" s="503">
        <f t="shared" si="0"/>
        <v>834389</v>
      </c>
      <c r="F26" s="697"/>
      <c r="G26" s="496"/>
      <c r="H26" s="503"/>
      <c r="I26" s="496"/>
      <c r="J26" s="512">
        <f t="shared" si="1"/>
        <v>834389</v>
      </c>
      <c r="K26" s="496">
        <v>753672</v>
      </c>
    </row>
    <row r="27" spans="1:11" ht="12.75" customHeight="1" x14ac:dyDescent="0.2">
      <c r="A27" s="503">
        <v>21</v>
      </c>
      <c r="B27" s="690" t="s">
        <v>875</v>
      </c>
      <c r="C27" s="663"/>
      <c r="D27" s="664"/>
      <c r="E27" s="503">
        <f t="shared" si="0"/>
        <v>0</v>
      </c>
      <c r="F27" s="697"/>
      <c r="G27" s="496"/>
      <c r="H27" s="503"/>
      <c r="I27" s="496"/>
      <c r="J27" s="512">
        <f t="shared" si="1"/>
        <v>0</v>
      </c>
      <c r="K27" s="496"/>
    </row>
    <row r="28" spans="1:11" ht="12.75" customHeight="1" x14ac:dyDescent="0.2">
      <c r="A28" s="503">
        <v>22</v>
      </c>
      <c r="B28" s="690" t="s">
        <v>876</v>
      </c>
      <c r="C28" s="663"/>
      <c r="D28" s="664"/>
      <c r="E28" s="503">
        <f t="shared" si="0"/>
        <v>0</v>
      </c>
      <c r="F28" s="697"/>
      <c r="G28" s="496"/>
      <c r="H28" s="503"/>
      <c r="I28" s="496"/>
      <c r="J28" s="512">
        <f t="shared" si="1"/>
        <v>0</v>
      </c>
      <c r="K28" s="496"/>
    </row>
    <row r="29" spans="1:11" ht="12.75" customHeight="1" x14ac:dyDescent="0.2">
      <c r="A29" s="503">
        <v>23</v>
      </c>
      <c r="B29" s="690" t="s">
        <v>55</v>
      </c>
      <c r="C29" s="663"/>
      <c r="D29" s="664"/>
      <c r="E29" s="503">
        <f t="shared" si="0"/>
        <v>0</v>
      </c>
      <c r="F29" s="697"/>
      <c r="G29" s="496"/>
      <c r="H29" s="503"/>
      <c r="I29" s="496"/>
      <c r="J29" s="512">
        <f t="shared" si="1"/>
        <v>0</v>
      </c>
      <c r="K29" s="496"/>
    </row>
    <row r="30" spans="1:11" ht="12.75" customHeight="1" x14ac:dyDescent="0.2">
      <c r="A30" s="503">
        <v>24</v>
      </c>
      <c r="B30" s="690" t="s">
        <v>56</v>
      </c>
      <c r="C30" s="663">
        <v>1392214</v>
      </c>
      <c r="D30" s="664">
        <v>109723</v>
      </c>
      <c r="E30" s="503">
        <f t="shared" si="0"/>
        <v>1501937</v>
      </c>
      <c r="F30" s="697"/>
      <c r="G30" s="496"/>
      <c r="H30" s="503"/>
      <c r="I30" s="496"/>
      <c r="J30" s="512">
        <f t="shared" si="1"/>
        <v>1501937</v>
      </c>
      <c r="K30" s="496">
        <v>1270766</v>
      </c>
    </row>
    <row r="31" spans="1:11" ht="12.75" customHeight="1" x14ac:dyDescent="0.2">
      <c r="A31" s="503">
        <v>25</v>
      </c>
      <c r="B31" s="690" t="s">
        <v>54</v>
      </c>
      <c r="C31" s="663"/>
      <c r="D31" s="664"/>
      <c r="E31" s="503">
        <f t="shared" si="0"/>
        <v>0</v>
      </c>
      <c r="F31" s="697"/>
      <c r="G31" s="496"/>
      <c r="H31" s="503"/>
      <c r="I31" s="496"/>
      <c r="J31" s="512">
        <f t="shared" si="1"/>
        <v>0</v>
      </c>
      <c r="K31" s="496">
        <v>0</v>
      </c>
    </row>
    <row r="32" spans="1:11" ht="12.75" customHeight="1" x14ac:dyDescent="0.2">
      <c r="A32" s="503">
        <v>26</v>
      </c>
      <c r="B32" s="690" t="s">
        <v>878</v>
      </c>
      <c r="C32" s="663"/>
      <c r="D32" s="664"/>
      <c r="E32" s="503">
        <f t="shared" si="0"/>
        <v>0</v>
      </c>
      <c r="F32" s="697"/>
      <c r="G32" s="496"/>
      <c r="H32" s="503"/>
      <c r="I32" s="496"/>
      <c r="J32" s="512">
        <f t="shared" si="1"/>
        <v>0</v>
      </c>
      <c r="K32" s="496">
        <v>0</v>
      </c>
    </row>
    <row r="33" spans="1:11" ht="12.75" customHeight="1" x14ac:dyDescent="0.2">
      <c r="A33" s="503">
        <v>27</v>
      </c>
      <c r="B33" s="690" t="s">
        <v>57</v>
      </c>
      <c r="C33" s="663"/>
      <c r="D33" s="664"/>
      <c r="E33" s="503">
        <f t="shared" si="0"/>
        <v>0</v>
      </c>
      <c r="F33" s="697"/>
      <c r="G33" s="496"/>
      <c r="H33" s="503"/>
      <c r="I33" s="496"/>
      <c r="J33" s="512">
        <f t="shared" si="1"/>
        <v>0</v>
      </c>
      <c r="K33" s="496">
        <v>0</v>
      </c>
    </row>
    <row r="34" spans="1:11" ht="12.75" customHeight="1" x14ac:dyDescent="0.2">
      <c r="A34" s="503">
        <v>28</v>
      </c>
      <c r="B34" s="690" t="s">
        <v>879</v>
      </c>
      <c r="C34" s="663"/>
      <c r="D34" s="664"/>
      <c r="E34" s="503">
        <f t="shared" si="0"/>
        <v>0</v>
      </c>
      <c r="F34" s="697"/>
      <c r="G34" s="496"/>
      <c r="H34" s="503"/>
      <c r="I34" s="496"/>
      <c r="J34" s="512">
        <f t="shared" si="1"/>
        <v>0</v>
      </c>
      <c r="K34" s="496"/>
    </row>
    <row r="35" spans="1:11" ht="12.75" customHeight="1" x14ac:dyDescent="0.2">
      <c r="A35" s="503">
        <v>29</v>
      </c>
      <c r="B35" s="690" t="s">
        <v>308</v>
      </c>
      <c r="C35" s="663"/>
      <c r="D35" s="664"/>
      <c r="E35" s="503">
        <f t="shared" si="0"/>
        <v>0</v>
      </c>
      <c r="F35" s="697"/>
      <c r="G35" s="496"/>
      <c r="H35" s="503"/>
      <c r="I35" s="496"/>
      <c r="J35" s="512">
        <f t="shared" si="1"/>
        <v>0</v>
      </c>
      <c r="K35" s="496">
        <v>10000</v>
      </c>
    </row>
    <row r="36" spans="1:11" ht="12.75" customHeight="1" x14ac:dyDescent="0.2">
      <c r="A36" s="503">
        <v>30</v>
      </c>
      <c r="B36" s="690" t="s">
        <v>856</v>
      </c>
      <c r="C36" s="663"/>
      <c r="D36" s="664"/>
      <c r="E36" s="503">
        <f t="shared" si="0"/>
        <v>0</v>
      </c>
      <c r="F36" s="697"/>
      <c r="G36" s="496"/>
      <c r="H36" s="503"/>
      <c r="I36" s="496"/>
      <c r="J36" s="512">
        <f t="shared" si="1"/>
        <v>0</v>
      </c>
      <c r="K36" s="496"/>
    </row>
    <row r="37" spans="1:11" ht="12.75" customHeight="1" x14ac:dyDescent="0.2">
      <c r="A37" s="503">
        <v>31</v>
      </c>
      <c r="B37" s="690" t="s">
        <v>58</v>
      </c>
      <c r="C37" s="663">
        <v>339293</v>
      </c>
      <c r="D37" s="664"/>
      <c r="E37" s="503">
        <f t="shared" si="0"/>
        <v>339293</v>
      </c>
      <c r="F37" s="496">
        <f>1180198-871924</f>
        <v>308274</v>
      </c>
      <c r="G37" s="496"/>
      <c r="H37" s="503"/>
      <c r="I37" s="496"/>
      <c r="J37" s="512">
        <f t="shared" si="1"/>
        <v>647567</v>
      </c>
      <c r="K37" s="496">
        <v>1383684</v>
      </c>
    </row>
    <row r="38" spans="1:11" ht="12.75" customHeight="1" x14ac:dyDescent="0.2">
      <c r="A38" s="503">
        <v>32</v>
      </c>
      <c r="B38" s="690" t="s">
        <v>859</v>
      </c>
      <c r="C38" s="663"/>
      <c r="D38" s="664"/>
      <c r="E38" s="503">
        <f t="shared" si="0"/>
        <v>0</v>
      </c>
      <c r="F38" s="697"/>
      <c r="G38" s="496"/>
      <c r="H38" s="503"/>
      <c r="I38" s="496"/>
      <c r="J38" s="512">
        <f t="shared" si="1"/>
        <v>0</v>
      </c>
      <c r="K38" s="496"/>
    </row>
    <row r="39" spans="1:11" ht="12.75" customHeight="1" x14ac:dyDescent="0.2">
      <c r="A39" s="503">
        <v>33</v>
      </c>
      <c r="B39" s="690" t="s">
        <v>857</v>
      </c>
      <c r="C39" s="663"/>
      <c r="D39" s="664"/>
      <c r="E39" s="503">
        <f t="shared" si="0"/>
        <v>0</v>
      </c>
      <c r="F39" s="697"/>
      <c r="G39" s="496"/>
      <c r="H39" s="503"/>
      <c r="I39" s="496"/>
      <c r="J39" s="512">
        <f t="shared" si="1"/>
        <v>0</v>
      </c>
      <c r="K39" s="496"/>
    </row>
    <row r="40" spans="1:11" ht="12.75" customHeight="1" x14ac:dyDescent="0.2">
      <c r="A40" s="503">
        <v>34</v>
      </c>
      <c r="B40" s="690" t="s">
        <v>858</v>
      </c>
      <c r="C40" s="663"/>
      <c r="D40" s="664"/>
      <c r="E40" s="503">
        <f t="shared" si="0"/>
        <v>0</v>
      </c>
      <c r="F40" s="697"/>
      <c r="G40" s="496"/>
      <c r="H40" s="503"/>
      <c r="I40" s="496"/>
      <c r="J40" s="512">
        <f t="shared" si="1"/>
        <v>0</v>
      </c>
      <c r="K40" s="496"/>
    </row>
    <row r="41" spans="1:11" ht="12.75" customHeight="1" x14ac:dyDescent="0.2">
      <c r="A41" s="691"/>
      <c r="B41" s="681" t="s">
        <v>178</v>
      </c>
      <c r="C41" s="483"/>
      <c r="D41" s="483"/>
      <c r="E41" s="505">
        <f>SUM(E7:E40)</f>
        <v>30276881</v>
      </c>
      <c r="F41" s="504">
        <f t="shared" ref="F41:K41" si="2">SUM(F7:F40)</f>
        <v>308274</v>
      </c>
      <c r="G41" s="504">
        <f t="shared" si="2"/>
        <v>0</v>
      </c>
      <c r="H41" s="504">
        <f t="shared" si="2"/>
        <v>0</v>
      </c>
      <c r="I41" s="504">
        <f t="shared" si="2"/>
        <v>0</v>
      </c>
      <c r="J41" s="504">
        <f t="shared" si="2"/>
        <v>30585155</v>
      </c>
      <c r="K41" s="504">
        <f t="shared" si="2"/>
        <v>24497680</v>
      </c>
    </row>
    <row r="42" spans="1:11" ht="13.5" customHeight="1" x14ac:dyDescent="0.2">
      <c r="A42" s="524" t="s">
        <v>12</v>
      </c>
      <c r="B42" s="777" t="s">
        <v>179</v>
      </c>
      <c r="C42" s="778"/>
      <c r="D42" s="779"/>
      <c r="E42" s="494"/>
      <c r="F42" s="494"/>
      <c r="G42" s="494"/>
      <c r="H42" s="501"/>
      <c r="I42" s="494"/>
      <c r="J42" s="501"/>
      <c r="K42" s="494"/>
    </row>
    <row r="43" spans="1:11" ht="13.5" customHeight="1" x14ac:dyDescent="0.2">
      <c r="A43" s="503">
        <v>1</v>
      </c>
      <c r="B43" s="768" t="s">
        <v>59</v>
      </c>
      <c r="C43" s="769"/>
      <c r="D43" s="770"/>
      <c r="E43" s="496"/>
      <c r="F43" s="496"/>
      <c r="G43" s="496"/>
      <c r="H43" s="503"/>
      <c r="I43" s="496"/>
      <c r="J43" s="512">
        <f t="shared" ref="J43:J76" si="3">SUM(E43:I43)</f>
        <v>0</v>
      </c>
      <c r="K43" s="496">
        <v>13500</v>
      </c>
    </row>
    <row r="44" spans="1:11" ht="13.5" customHeight="1" x14ac:dyDescent="0.2">
      <c r="A44" s="503">
        <v>2</v>
      </c>
      <c r="B44" s="768" t="s">
        <v>60</v>
      </c>
      <c r="C44" s="769"/>
      <c r="D44" s="770"/>
      <c r="E44" s="496"/>
      <c r="F44" s="496"/>
      <c r="G44" s="496"/>
      <c r="H44" s="503"/>
      <c r="I44" s="496"/>
      <c r="J44" s="512">
        <f t="shared" si="3"/>
        <v>0</v>
      </c>
      <c r="K44" s="496">
        <v>0</v>
      </c>
    </row>
    <row r="45" spans="1:11" ht="13.5" customHeight="1" x14ac:dyDescent="0.2">
      <c r="A45" s="503">
        <v>3</v>
      </c>
      <c r="B45" s="768" t="s">
        <v>452</v>
      </c>
      <c r="C45" s="769"/>
      <c r="D45" s="770"/>
      <c r="E45" s="496"/>
      <c r="F45" s="496"/>
      <c r="G45" s="496"/>
      <c r="H45" s="503"/>
      <c r="I45" s="496"/>
      <c r="J45" s="512">
        <f t="shared" si="3"/>
        <v>0</v>
      </c>
      <c r="K45" s="496">
        <v>0</v>
      </c>
    </row>
    <row r="46" spans="1:11" ht="13.5" customHeight="1" x14ac:dyDescent="0.2">
      <c r="A46" s="503">
        <v>4</v>
      </c>
      <c r="B46" s="768" t="s">
        <v>621</v>
      </c>
      <c r="C46" s="769"/>
      <c r="D46" s="770"/>
      <c r="E46" s="496"/>
      <c r="F46" s="496"/>
      <c r="G46" s="496"/>
      <c r="H46" s="503"/>
      <c r="I46" s="496"/>
      <c r="J46" s="512">
        <f t="shared" si="3"/>
        <v>0</v>
      </c>
      <c r="K46" s="496">
        <v>0</v>
      </c>
    </row>
    <row r="47" spans="1:11" ht="13.5" customHeight="1" x14ac:dyDescent="0.2">
      <c r="A47" s="503">
        <v>5</v>
      </c>
      <c r="B47" s="768" t="s">
        <v>61</v>
      </c>
      <c r="C47" s="769"/>
      <c r="D47" s="770"/>
      <c r="E47" s="496"/>
      <c r="F47" s="496">
        <v>16200</v>
      </c>
      <c r="G47" s="496"/>
      <c r="H47" s="503"/>
      <c r="I47" s="496"/>
      <c r="J47" s="512">
        <f t="shared" si="3"/>
        <v>16200</v>
      </c>
      <c r="K47" s="496">
        <v>25800</v>
      </c>
    </row>
    <row r="48" spans="1:11" ht="13.5" customHeight="1" x14ac:dyDescent="0.2">
      <c r="A48" s="503">
        <v>6</v>
      </c>
      <c r="B48" s="768" t="s">
        <v>62</v>
      </c>
      <c r="C48" s="769"/>
      <c r="D48" s="770"/>
      <c r="E48" s="496"/>
      <c r="F48" s="496"/>
      <c r="G48" s="496"/>
      <c r="H48" s="503"/>
      <c r="I48" s="496"/>
      <c r="J48" s="512">
        <f t="shared" si="3"/>
        <v>0</v>
      </c>
      <c r="K48" s="496">
        <v>0</v>
      </c>
    </row>
    <row r="49" spans="1:11" ht="13.5" customHeight="1" x14ac:dyDescent="0.2">
      <c r="A49" s="503">
        <v>7</v>
      </c>
      <c r="B49" s="768" t="s">
        <v>309</v>
      </c>
      <c r="C49" s="769"/>
      <c r="D49" s="770"/>
      <c r="E49" s="496"/>
      <c r="F49" s="496"/>
      <c r="G49" s="496"/>
      <c r="H49" s="503"/>
      <c r="I49" s="496"/>
      <c r="J49" s="512">
        <f t="shared" si="3"/>
        <v>0</v>
      </c>
      <c r="K49" s="496">
        <v>0</v>
      </c>
    </row>
    <row r="50" spans="1:11" ht="13.5" customHeight="1" x14ac:dyDescent="0.2">
      <c r="A50" s="503">
        <v>8</v>
      </c>
      <c r="B50" s="768" t="s">
        <v>63</v>
      </c>
      <c r="C50" s="769"/>
      <c r="D50" s="770"/>
      <c r="E50" s="496"/>
      <c r="F50" s="496"/>
      <c r="G50" s="496"/>
      <c r="H50" s="503"/>
      <c r="I50" s="496"/>
      <c r="J50" s="512">
        <f t="shared" si="3"/>
        <v>0</v>
      </c>
      <c r="K50" s="496">
        <v>0</v>
      </c>
    </row>
    <row r="51" spans="1:11" ht="13.5" customHeight="1" x14ac:dyDescent="0.2">
      <c r="A51" s="503">
        <v>9</v>
      </c>
      <c r="B51" s="771" t="s">
        <v>622</v>
      </c>
      <c r="C51" s="772"/>
      <c r="D51" s="773"/>
      <c r="E51" s="496"/>
      <c r="F51" s="496">
        <v>88151</v>
      </c>
      <c r="G51" s="496"/>
      <c r="H51" s="503"/>
      <c r="I51" s="496"/>
      <c r="J51" s="512">
        <f t="shared" si="3"/>
        <v>88151</v>
      </c>
      <c r="K51" s="496">
        <v>2640</v>
      </c>
    </row>
    <row r="52" spans="1:11" ht="13.5" customHeight="1" x14ac:dyDescent="0.2">
      <c r="A52" s="503">
        <v>10</v>
      </c>
      <c r="B52" s="771" t="s">
        <v>623</v>
      </c>
      <c r="C52" s="772"/>
      <c r="D52" s="773"/>
      <c r="E52" s="496"/>
      <c r="F52" s="496">
        <f>315420</f>
        <v>315420</v>
      </c>
      <c r="G52" s="496"/>
      <c r="H52" s="503"/>
      <c r="I52" s="496"/>
      <c r="J52" s="512">
        <f t="shared" si="3"/>
        <v>315420</v>
      </c>
      <c r="K52" s="496">
        <v>39579</v>
      </c>
    </row>
    <row r="53" spans="1:11" ht="13.5" customHeight="1" x14ac:dyDescent="0.2">
      <c r="A53" s="503">
        <v>11</v>
      </c>
      <c r="B53" s="771" t="s">
        <v>624</v>
      </c>
      <c r="C53" s="772"/>
      <c r="D53" s="773"/>
      <c r="E53" s="496"/>
      <c r="F53" s="496">
        <v>8000</v>
      </c>
      <c r="G53" s="496"/>
      <c r="H53" s="503"/>
      <c r="I53" s="496"/>
      <c r="J53" s="512">
        <f t="shared" si="3"/>
        <v>8000</v>
      </c>
      <c r="K53" s="496">
        <v>0</v>
      </c>
    </row>
    <row r="54" spans="1:11" ht="13.5" customHeight="1" x14ac:dyDescent="0.2">
      <c r="A54" s="503">
        <v>12</v>
      </c>
      <c r="B54" s="771" t="s">
        <v>64</v>
      </c>
      <c r="C54" s="772"/>
      <c r="D54" s="773"/>
      <c r="E54" s="496"/>
      <c r="F54" s="496">
        <f>34131+20691</f>
        <v>54822</v>
      </c>
      <c r="G54" s="496"/>
      <c r="H54" s="503"/>
      <c r="I54" s="496"/>
      <c r="J54" s="512">
        <f t="shared" si="3"/>
        <v>54822</v>
      </c>
      <c r="K54" s="496">
        <v>74010</v>
      </c>
    </row>
    <row r="55" spans="1:11" ht="13.5" customHeight="1" x14ac:dyDescent="0.2">
      <c r="A55" s="503">
        <v>13</v>
      </c>
      <c r="B55" s="771" t="s">
        <v>139</v>
      </c>
      <c r="C55" s="772"/>
      <c r="D55" s="773"/>
      <c r="E55" s="496"/>
      <c r="F55" s="496"/>
      <c r="G55" s="496"/>
      <c r="H55" s="503"/>
      <c r="I55" s="496"/>
      <c r="J55" s="512">
        <f t="shared" si="3"/>
        <v>0</v>
      </c>
      <c r="K55" s="496">
        <v>0</v>
      </c>
    </row>
    <row r="56" spans="1:11" ht="13.5" customHeight="1" x14ac:dyDescent="0.2">
      <c r="A56" s="503">
        <v>14</v>
      </c>
      <c r="B56" s="771" t="s">
        <v>140</v>
      </c>
      <c r="C56" s="772"/>
      <c r="D56" s="773"/>
      <c r="E56" s="496"/>
      <c r="F56" s="496">
        <v>181740</v>
      </c>
      <c r="G56" s="496"/>
      <c r="H56" s="503"/>
      <c r="I56" s="496"/>
      <c r="J56" s="512">
        <f t="shared" si="3"/>
        <v>181740</v>
      </c>
      <c r="K56" s="496">
        <v>28734</v>
      </c>
    </row>
    <row r="57" spans="1:11" ht="13.5" customHeight="1" x14ac:dyDescent="0.2">
      <c r="A57" s="503">
        <v>15</v>
      </c>
      <c r="B57" s="771" t="s">
        <v>141</v>
      </c>
      <c r="C57" s="772"/>
      <c r="D57" s="773"/>
      <c r="E57" s="496"/>
      <c r="F57" s="496">
        <v>2600</v>
      </c>
      <c r="G57" s="496"/>
      <c r="H57" s="503"/>
      <c r="I57" s="496"/>
      <c r="J57" s="512">
        <f t="shared" si="3"/>
        <v>2600</v>
      </c>
      <c r="K57" s="496">
        <v>4309</v>
      </c>
    </row>
    <row r="58" spans="1:11" ht="13.5" customHeight="1" x14ac:dyDescent="0.2">
      <c r="A58" s="503">
        <v>16</v>
      </c>
      <c r="B58" s="771" t="s">
        <v>296</v>
      </c>
      <c r="C58" s="772"/>
      <c r="D58" s="773"/>
      <c r="E58" s="496"/>
      <c r="F58" s="496"/>
      <c r="G58" s="496"/>
      <c r="H58" s="503"/>
      <c r="I58" s="496"/>
      <c r="J58" s="512">
        <f t="shared" si="3"/>
        <v>0</v>
      </c>
      <c r="K58" s="496">
        <v>0</v>
      </c>
    </row>
    <row r="59" spans="1:11" ht="13.5" customHeight="1" x14ac:dyDescent="0.2">
      <c r="A59" s="503">
        <v>17</v>
      </c>
      <c r="B59" s="771" t="s">
        <v>297</v>
      </c>
      <c r="C59" s="772"/>
      <c r="D59" s="773"/>
      <c r="E59" s="496"/>
      <c r="F59" s="496">
        <v>130875</v>
      </c>
      <c r="G59" s="496"/>
      <c r="H59" s="503"/>
      <c r="I59" s="496"/>
      <c r="J59" s="512">
        <f t="shared" si="3"/>
        <v>130875</v>
      </c>
      <c r="K59" s="496">
        <v>0</v>
      </c>
    </row>
    <row r="60" spans="1:11" ht="13.5" customHeight="1" x14ac:dyDescent="0.2">
      <c r="A60" s="503">
        <v>18</v>
      </c>
      <c r="B60" s="771" t="s">
        <v>65</v>
      </c>
      <c r="C60" s="772"/>
      <c r="D60" s="773"/>
      <c r="E60" s="496"/>
      <c r="F60" s="496">
        <v>23714</v>
      </c>
      <c r="G60" s="496"/>
      <c r="H60" s="503"/>
      <c r="I60" s="496"/>
      <c r="J60" s="512">
        <f t="shared" si="3"/>
        <v>23714</v>
      </c>
      <c r="K60" s="496">
        <v>23034</v>
      </c>
    </row>
    <row r="61" spans="1:11" ht="13.5" customHeight="1" x14ac:dyDescent="0.2">
      <c r="A61" s="503">
        <v>19</v>
      </c>
      <c r="B61" s="771" t="s">
        <v>66</v>
      </c>
      <c r="C61" s="772"/>
      <c r="D61" s="773"/>
      <c r="E61" s="496"/>
      <c r="F61" s="496">
        <v>185025</v>
      </c>
      <c r="G61" s="496"/>
      <c r="H61" s="503"/>
      <c r="I61" s="496"/>
      <c r="J61" s="512">
        <f t="shared" si="3"/>
        <v>185025</v>
      </c>
      <c r="K61" s="496">
        <v>12390</v>
      </c>
    </row>
    <row r="62" spans="1:11" ht="13.5" customHeight="1" x14ac:dyDescent="0.2">
      <c r="A62" s="503">
        <v>20</v>
      </c>
      <c r="B62" s="771" t="s">
        <v>67</v>
      </c>
      <c r="C62" s="772"/>
      <c r="D62" s="773"/>
      <c r="E62" s="496"/>
      <c r="F62" s="496">
        <v>85347</v>
      </c>
      <c r="G62" s="496"/>
      <c r="H62" s="503"/>
      <c r="I62" s="496"/>
      <c r="J62" s="512">
        <f t="shared" si="3"/>
        <v>85347</v>
      </c>
      <c r="K62" s="496">
        <v>54194</v>
      </c>
    </row>
    <row r="63" spans="1:11" ht="13.5" customHeight="1" x14ac:dyDescent="0.2">
      <c r="A63" s="503">
        <v>21</v>
      </c>
      <c r="B63" s="771" t="s">
        <v>702</v>
      </c>
      <c r="C63" s="772"/>
      <c r="D63" s="773"/>
      <c r="E63" s="544"/>
      <c r="F63" s="496"/>
      <c r="G63" s="496"/>
      <c r="H63" s="503"/>
      <c r="I63" s="496"/>
      <c r="J63" s="512">
        <f t="shared" si="3"/>
        <v>0</v>
      </c>
      <c r="K63" s="496">
        <v>0</v>
      </c>
    </row>
    <row r="64" spans="1:11" ht="13.5" customHeight="1" x14ac:dyDescent="0.2">
      <c r="A64" s="503">
        <v>22</v>
      </c>
      <c r="B64" s="771" t="s">
        <v>68</v>
      </c>
      <c r="C64" s="772"/>
      <c r="D64" s="773"/>
      <c r="E64" s="544"/>
      <c r="F64" s="496"/>
      <c r="G64" s="496"/>
      <c r="H64" s="503"/>
      <c r="I64" s="496"/>
      <c r="J64" s="512">
        <f t="shared" si="3"/>
        <v>0</v>
      </c>
      <c r="K64" s="496">
        <v>350270</v>
      </c>
    </row>
    <row r="65" spans="1:11" ht="13.5" customHeight="1" x14ac:dyDescent="0.2">
      <c r="A65" s="503">
        <v>23</v>
      </c>
      <c r="B65" s="771" t="s">
        <v>310</v>
      </c>
      <c r="C65" s="772"/>
      <c r="D65" s="773"/>
      <c r="E65" s="544"/>
      <c r="F65" s="496">
        <f>156703-3536</f>
        <v>153167</v>
      </c>
      <c r="G65" s="496"/>
      <c r="H65" s="503"/>
      <c r="I65" s="496"/>
      <c r="J65" s="512">
        <f t="shared" si="3"/>
        <v>153167</v>
      </c>
      <c r="K65" s="496">
        <v>1600</v>
      </c>
    </row>
    <row r="66" spans="1:11" ht="13.5" customHeight="1" x14ac:dyDescent="0.2">
      <c r="A66" s="503">
        <v>24</v>
      </c>
      <c r="B66" s="771" t="s">
        <v>69</v>
      </c>
      <c r="C66" s="772"/>
      <c r="D66" s="773"/>
      <c r="E66" s="544"/>
      <c r="F66" s="496">
        <v>2210</v>
      </c>
      <c r="G66" s="496"/>
      <c r="H66" s="503"/>
      <c r="I66" s="496"/>
      <c r="J66" s="512">
        <f t="shared" si="3"/>
        <v>2210</v>
      </c>
      <c r="K66" s="496">
        <v>2310</v>
      </c>
    </row>
    <row r="67" spans="1:11" ht="13.5" customHeight="1" x14ac:dyDescent="0.2">
      <c r="A67" s="503">
        <v>25</v>
      </c>
      <c r="B67" s="771" t="s">
        <v>70</v>
      </c>
      <c r="C67" s="772"/>
      <c r="D67" s="773"/>
      <c r="E67" s="544"/>
      <c r="F67" s="496">
        <v>1326</v>
      </c>
      <c r="G67" s="496"/>
      <c r="H67" s="503"/>
      <c r="I67" s="496"/>
      <c r="J67" s="512">
        <f t="shared" si="3"/>
        <v>1326</v>
      </c>
      <c r="K67" s="496">
        <v>1386</v>
      </c>
    </row>
    <row r="68" spans="1:11" ht="13.5" customHeight="1" x14ac:dyDescent="0.2">
      <c r="A68" s="503">
        <v>26</v>
      </c>
      <c r="B68" s="771" t="s">
        <v>71</v>
      </c>
      <c r="C68" s="772"/>
      <c r="D68" s="773"/>
      <c r="E68" s="544"/>
      <c r="F68" s="496">
        <v>80399</v>
      </c>
      <c r="G68" s="496"/>
      <c r="H68" s="503"/>
      <c r="I68" s="496"/>
      <c r="J68" s="512">
        <f t="shared" si="3"/>
        <v>80399</v>
      </c>
      <c r="K68" s="496">
        <v>85145</v>
      </c>
    </row>
    <row r="69" spans="1:11" ht="13.5" customHeight="1" x14ac:dyDescent="0.2">
      <c r="A69" s="503">
        <v>27</v>
      </c>
      <c r="B69" s="771" t="s">
        <v>72</v>
      </c>
      <c r="C69" s="772"/>
      <c r="D69" s="773"/>
      <c r="E69" s="544"/>
      <c r="F69" s="496">
        <v>53600</v>
      </c>
      <c r="G69" s="496"/>
      <c r="H69" s="503"/>
      <c r="I69" s="496"/>
      <c r="J69" s="512">
        <f t="shared" si="3"/>
        <v>53600</v>
      </c>
      <c r="K69" s="496">
        <v>56763</v>
      </c>
    </row>
    <row r="70" spans="1:11" ht="13.5" customHeight="1" x14ac:dyDescent="0.2">
      <c r="A70" s="503">
        <v>28</v>
      </c>
      <c r="B70" s="771" t="s">
        <v>311</v>
      </c>
      <c r="C70" s="772"/>
      <c r="D70" s="773"/>
      <c r="E70" s="544"/>
      <c r="F70" s="496"/>
      <c r="G70" s="496"/>
      <c r="H70" s="503"/>
      <c r="I70" s="496"/>
      <c r="J70" s="512">
        <f t="shared" si="3"/>
        <v>0</v>
      </c>
      <c r="K70" s="496">
        <v>0</v>
      </c>
    </row>
    <row r="71" spans="1:11" ht="14.25" customHeight="1" x14ac:dyDescent="0.2">
      <c r="A71" s="503">
        <v>29</v>
      </c>
      <c r="B71" s="771" t="s">
        <v>641</v>
      </c>
      <c r="C71" s="772"/>
      <c r="D71" s="773"/>
      <c r="E71" s="544"/>
      <c r="F71" s="496"/>
      <c r="G71" s="496"/>
      <c r="H71" s="503"/>
      <c r="I71" s="496"/>
      <c r="J71" s="512">
        <f t="shared" si="3"/>
        <v>0</v>
      </c>
      <c r="K71" s="496">
        <v>0</v>
      </c>
    </row>
    <row r="72" spans="1:11" ht="13.5" customHeight="1" x14ac:dyDescent="0.2">
      <c r="A72" s="503">
        <v>30</v>
      </c>
      <c r="B72" s="768" t="s">
        <v>625</v>
      </c>
      <c r="C72" s="769"/>
      <c r="D72" s="770"/>
      <c r="E72" s="544"/>
      <c r="F72" s="496"/>
      <c r="G72" s="496"/>
      <c r="H72" s="503"/>
      <c r="I72" s="496"/>
      <c r="J72" s="512">
        <f t="shared" si="3"/>
        <v>0</v>
      </c>
      <c r="K72" s="496">
        <v>0</v>
      </c>
    </row>
    <row r="73" spans="1:11" ht="13.5" customHeight="1" x14ac:dyDescent="0.2">
      <c r="A73" s="503">
        <v>31</v>
      </c>
      <c r="B73" s="783" t="s">
        <v>642</v>
      </c>
      <c r="C73" s="784"/>
      <c r="D73" s="785"/>
      <c r="E73" s="544"/>
      <c r="F73" s="496"/>
      <c r="G73" s="496"/>
      <c r="H73" s="503"/>
      <c r="I73" s="496"/>
      <c r="J73" s="512">
        <f t="shared" si="3"/>
        <v>0</v>
      </c>
      <c r="K73" s="496">
        <v>0</v>
      </c>
    </row>
    <row r="74" spans="1:11" ht="13.5" customHeight="1" x14ac:dyDescent="0.2">
      <c r="A74" s="503">
        <v>32</v>
      </c>
      <c r="B74" s="771" t="s">
        <v>626</v>
      </c>
      <c r="C74" s="772"/>
      <c r="D74" s="773"/>
      <c r="E74" s="544"/>
      <c r="F74" s="496"/>
      <c r="G74" s="496"/>
      <c r="H74" s="503"/>
      <c r="I74" s="496"/>
      <c r="J74" s="512">
        <f t="shared" si="3"/>
        <v>0</v>
      </c>
      <c r="K74" s="496">
        <v>0</v>
      </c>
    </row>
    <row r="75" spans="1:11" ht="13.5" customHeight="1" x14ac:dyDescent="0.2">
      <c r="A75" s="503">
        <v>33</v>
      </c>
      <c r="B75" s="771" t="s">
        <v>627</v>
      </c>
      <c r="C75" s="772"/>
      <c r="D75" s="773"/>
      <c r="E75" s="544"/>
      <c r="F75" s="496">
        <v>55716</v>
      </c>
      <c r="G75" s="496"/>
      <c r="H75" s="503"/>
      <c r="I75" s="496"/>
      <c r="J75" s="512">
        <f t="shared" si="3"/>
        <v>55716</v>
      </c>
      <c r="K75" s="496">
        <v>6198</v>
      </c>
    </row>
    <row r="76" spans="1:11" ht="13.5" customHeight="1" x14ac:dyDescent="0.2">
      <c r="A76" s="503">
        <v>34</v>
      </c>
      <c r="B76" s="771" t="s">
        <v>628</v>
      </c>
      <c r="C76" s="772"/>
      <c r="D76" s="773"/>
      <c r="E76" s="544"/>
      <c r="F76" s="496"/>
      <c r="G76" s="496"/>
      <c r="H76" s="503"/>
      <c r="I76" s="496"/>
      <c r="J76" s="512">
        <f t="shared" si="3"/>
        <v>0</v>
      </c>
      <c r="K76" s="496"/>
    </row>
    <row r="77" spans="1:11" ht="13.5" customHeight="1" x14ac:dyDescent="0.2">
      <c r="A77" s="505"/>
      <c r="B77" s="786" t="s">
        <v>714</v>
      </c>
      <c r="C77" s="787"/>
      <c r="D77" s="788"/>
      <c r="E77" s="504">
        <f>SUM(E43:E76)</f>
        <v>0</v>
      </c>
      <c r="F77" s="504">
        <f t="shared" ref="F77:K77" si="4">SUM(F43:F76)</f>
        <v>1438312</v>
      </c>
      <c r="G77" s="504">
        <f t="shared" si="4"/>
        <v>0</v>
      </c>
      <c r="H77" s="505">
        <f t="shared" si="4"/>
        <v>0</v>
      </c>
      <c r="I77" s="504">
        <f t="shared" si="4"/>
        <v>0</v>
      </c>
      <c r="J77" s="505">
        <f t="shared" si="4"/>
        <v>1438312</v>
      </c>
      <c r="K77" s="504">
        <f t="shared" si="4"/>
        <v>781862</v>
      </c>
    </row>
    <row r="78" spans="1:11" ht="13.5" customHeight="1" x14ac:dyDescent="0.2">
      <c r="A78" s="524" t="s">
        <v>16</v>
      </c>
      <c r="B78" s="780" t="s">
        <v>244</v>
      </c>
      <c r="C78" s="781"/>
      <c r="D78" s="782"/>
      <c r="E78" s="494"/>
      <c r="F78" s="494"/>
      <c r="G78" s="494"/>
      <c r="H78" s="501"/>
      <c r="I78" s="494"/>
      <c r="J78" s="501"/>
      <c r="K78" s="494"/>
    </row>
    <row r="79" spans="1:11" ht="13.5" customHeight="1" x14ac:dyDescent="0.2">
      <c r="A79" s="503">
        <v>1</v>
      </c>
      <c r="B79" s="768" t="s">
        <v>268</v>
      </c>
      <c r="C79" s="769"/>
      <c r="D79" s="770"/>
      <c r="E79" s="496"/>
      <c r="F79" s="496"/>
      <c r="G79" s="496"/>
      <c r="H79" s="503"/>
      <c r="I79" s="496"/>
      <c r="J79" s="512">
        <f t="shared" ref="J79:J93" si="5">SUM(E79:I79)</f>
        <v>0</v>
      </c>
      <c r="K79" s="496"/>
    </row>
    <row r="80" spans="1:11" ht="13.5" customHeight="1" x14ac:dyDescent="0.2">
      <c r="A80" s="503">
        <v>2</v>
      </c>
      <c r="B80" s="768" t="s">
        <v>73</v>
      </c>
      <c r="C80" s="769"/>
      <c r="D80" s="770"/>
      <c r="E80" s="496"/>
      <c r="F80" s="496"/>
      <c r="G80" s="496"/>
      <c r="H80" s="503"/>
      <c r="I80" s="496"/>
      <c r="J80" s="512">
        <f t="shared" si="5"/>
        <v>0</v>
      </c>
      <c r="K80" s="496">
        <v>7262</v>
      </c>
    </row>
    <row r="81" spans="1:11" ht="13.5" customHeight="1" x14ac:dyDescent="0.2">
      <c r="A81" s="503">
        <v>3</v>
      </c>
      <c r="B81" s="768" t="s">
        <v>74</v>
      </c>
      <c r="C81" s="769"/>
      <c r="D81" s="770"/>
      <c r="E81" s="496">
        <v>484</v>
      </c>
      <c r="F81" s="496">
        <v>6</v>
      </c>
      <c r="G81" s="496"/>
      <c r="H81" s="503"/>
      <c r="I81" s="496"/>
      <c r="J81" s="512">
        <f t="shared" si="5"/>
        <v>490</v>
      </c>
      <c r="K81" s="496">
        <v>1938</v>
      </c>
    </row>
    <row r="82" spans="1:11" ht="13.5" customHeight="1" x14ac:dyDescent="0.2">
      <c r="A82" s="503">
        <v>4</v>
      </c>
      <c r="B82" s="768" t="s">
        <v>75</v>
      </c>
      <c r="C82" s="769"/>
      <c r="D82" s="770"/>
      <c r="E82" s="496"/>
      <c r="F82" s="496">
        <v>886170</v>
      </c>
      <c r="G82" s="496"/>
      <c r="H82" s="503"/>
      <c r="I82" s="496"/>
      <c r="J82" s="512">
        <f t="shared" si="5"/>
        <v>886170</v>
      </c>
      <c r="K82" s="496">
        <v>853275</v>
      </c>
    </row>
    <row r="83" spans="1:11" ht="13.5" customHeight="1" x14ac:dyDescent="0.2">
      <c r="A83" s="503">
        <v>5</v>
      </c>
      <c r="B83" s="768" t="s">
        <v>76</v>
      </c>
      <c r="C83" s="769"/>
      <c r="D83" s="770"/>
      <c r="E83" s="496"/>
      <c r="F83" s="496"/>
      <c r="G83" s="496"/>
      <c r="H83" s="503"/>
      <c r="I83" s="496"/>
      <c r="J83" s="512">
        <f t="shared" si="5"/>
        <v>0</v>
      </c>
      <c r="K83" s="496">
        <v>0</v>
      </c>
    </row>
    <row r="84" spans="1:11" ht="13.5" customHeight="1" x14ac:dyDescent="0.2">
      <c r="A84" s="503">
        <v>6</v>
      </c>
      <c r="B84" s="768" t="s">
        <v>77</v>
      </c>
      <c r="C84" s="769"/>
      <c r="D84" s="770"/>
      <c r="E84" s="496"/>
      <c r="F84" s="496">
        <v>53920</v>
      </c>
      <c r="G84" s="496"/>
      <c r="H84" s="503"/>
      <c r="I84" s="496"/>
      <c r="J84" s="512">
        <f t="shared" si="5"/>
        <v>53920</v>
      </c>
      <c r="K84" s="496">
        <v>0</v>
      </c>
    </row>
    <row r="85" spans="1:11" ht="13.5" customHeight="1" x14ac:dyDescent="0.2">
      <c r="A85" s="503">
        <v>7</v>
      </c>
      <c r="B85" s="768" t="s">
        <v>78</v>
      </c>
      <c r="C85" s="769"/>
      <c r="D85" s="770"/>
      <c r="E85" s="496"/>
      <c r="F85" s="496"/>
      <c r="G85" s="496"/>
      <c r="H85" s="503"/>
      <c r="I85" s="496"/>
      <c r="J85" s="512">
        <f t="shared" si="5"/>
        <v>0</v>
      </c>
      <c r="K85" s="496">
        <v>2582</v>
      </c>
    </row>
    <row r="86" spans="1:11" ht="13.5" customHeight="1" x14ac:dyDescent="0.2">
      <c r="A86" s="503">
        <v>8</v>
      </c>
      <c r="B86" s="768" t="s">
        <v>79</v>
      </c>
      <c r="C86" s="769"/>
      <c r="D86" s="770"/>
      <c r="E86" s="496"/>
      <c r="F86" s="496">
        <v>35170</v>
      </c>
      <c r="G86" s="496"/>
      <c r="H86" s="503"/>
      <c r="I86" s="496"/>
      <c r="J86" s="512">
        <f t="shared" si="5"/>
        <v>35170</v>
      </c>
      <c r="K86" s="496">
        <v>41008</v>
      </c>
    </row>
    <row r="87" spans="1:11" ht="13.5" customHeight="1" x14ac:dyDescent="0.2">
      <c r="A87" s="503">
        <v>9</v>
      </c>
      <c r="B87" s="768" t="s">
        <v>80</v>
      </c>
      <c r="C87" s="769"/>
      <c r="D87" s="770"/>
      <c r="E87" s="496"/>
      <c r="F87" s="496">
        <v>14483</v>
      </c>
      <c r="G87" s="496"/>
      <c r="H87" s="503"/>
      <c r="I87" s="496"/>
      <c r="J87" s="512">
        <f t="shared" si="5"/>
        <v>14483</v>
      </c>
      <c r="K87" s="496">
        <v>16921</v>
      </c>
    </row>
    <row r="88" spans="1:11" ht="13.5" customHeight="1" x14ac:dyDescent="0.2">
      <c r="A88" s="503">
        <v>10</v>
      </c>
      <c r="B88" s="768" t="s">
        <v>81</v>
      </c>
      <c r="C88" s="769"/>
      <c r="D88" s="770"/>
      <c r="E88" s="496"/>
      <c r="F88" s="496">
        <f>149136</f>
        <v>149136</v>
      </c>
      <c r="G88" s="496"/>
      <c r="H88" s="503"/>
      <c r="I88" s="496"/>
      <c r="J88" s="512">
        <f t="shared" si="5"/>
        <v>149136</v>
      </c>
      <c r="K88" s="496">
        <v>0</v>
      </c>
    </row>
    <row r="89" spans="1:11" ht="13.5" customHeight="1" x14ac:dyDescent="0.2">
      <c r="A89" s="503">
        <v>11</v>
      </c>
      <c r="B89" s="768" t="s">
        <v>82</v>
      </c>
      <c r="C89" s="769"/>
      <c r="D89" s="770"/>
      <c r="E89" s="496"/>
      <c r="F89" s="496"/>
      <c r="G89" s="496"/>
      <c r="H89" s="503"/>
      <c r="I89" s="496"/>
      <c r="J89" s="512">
        <f t="shared" si="5"/>
        <v>0</v>
      </c>
      <c r="K89" s="496">
        <v>44760</v>
      </c>
    </row>
    <row r="90" spans="1:11" ht="13.5" customHeight="1" x14ac:dyDescent="0.2">
      <c r="A90" s="503">
        <v>12</v>
      </c>
      <c r="B90" s="768" t="s">
        <v>83</v>
      </c>
      <c r="C90" s="769"/>
      <c r="D90" s="770"/>
      <c r="E90" s="496"/>
      <c r="F90" s="496">
        <v>3686</v>
      </c>
      <c r="G90" s="496"/>
      <c r="H90" s="503"/>
      <c r="I90" s="496"/>
      <c r="J90" s="512">
        <f t="shared" si="5"/>
        <v>3686</v>
      </c>
      <c r="K90" s="496">
        <v>2504</v>
      </c>
    </row>
    <row r="91" spans="1:11" ht="13.5" customHeight="1" x14ac:dyDescent="0.2">
      <c r="A91" s="503">
        <v>13</v>
      </c>
      <c r="B91" s="768" t="s">
        <v>630</v>
      </c>
      <c r="C91" s="769"/>
      <c r="D91" s="770"/>
      <c r="E91" s="496"/>
      <c r="F91" s="496">
        <v>3357</v>
      </c>
      <c r="G91" s="496"/>
      <c r="H91" s="503"/>
      <c r="I91" s="496"/>
      <c r="J91" s="512">
        <f t="shared" si="5"/>
        <v>3357</v>
      </c>
      <c r="K91" s="496">
        <v>5974</v>
      </c>
    </row>
    <row r="92" spans="1:11" ht="13.5" customHeight="1" x14ac:dyDescent="0.2">
      <c r="A92" s="503">
        <v>14</v>
      </c>
      <c r="B92" s="789" t="s">
        <v>312</v>
      </c>
      <c r="C92" s="790"/>
      <c r="D92" s="791"/>
      <c r="E92" s="496"/>
      <c r="F92" s="496"/>
      <c r="G92" s="496"/>
      <c r="H92" s="503"/>
      <c r="I92" s="496"/>
      <c r="J92" s="512">
        <f t="shared" si="5"/>
        <v>0</v>
      </c>
      <c r="K92" s="496"/>
    </row>
    <row r="93" spans="1:11" ht="15.75" customHeight="1" x14ac:dyDescent="0.2">
      <c r="A93" s="503">
        <v>15</v>
      </c>
      <c r="B93" s="792" t="s">
        <v>880</v>
      </c>
      <c r="C93" s="793"/>
      <c r="D93" s="794"/>
      <c r="E93" s="496"/>
      <c r="F93" s="496"/>
      <c r="G93" s="496"/>
      <c r="H93" s="497">
        <f>'R&amp;P Specific'!H43</f>
        <v>0</v>
      </c>
      <c r="I93" s="496"/>
      <c r="J93" s="512">
        <f t="shared" si="5"/>
        <v>0</v>
      </c>
      <c r="K93" s="496"/>
    </row>
    <row r="94" spans="1:11" ht="13.5" customHeight="1" x14ac:dyDescent="0.2">
      <c r="A94" s="505"/>
      <c r="B94" s="786" t="s">
        <v>714</v>
      </c>
      <c r="C94" s="787"/>
      <c r="D94" s="788"/>
      <c r="E94" s="504">
        <f>SUM(E79:E93)</f>
        <v>484</v>
      </c>
      <c r="F94" s="504">
        <f t="shared" ref="F94:K94" si="6">SUM(F79:F93)</f>
        <v>1145928</v>
      </c>
      <c r="G94" s="504">
        <f t="shared" si="6"/>
        <v>0</v>
      </c>
      <c r="H94" s="505">
        <f t="shared" si="6"/>
        <v>0</v>
      </c>
      <c r="I94" s="504">
        <f t="shared" si="6"/>
        <v>0</v>
      </c>
      <c r="J94" s="505">
        <f t="shared" si="6"/>
        <v>1146412</v>
      </c>
      <c r="K94" s="504">
        <f t="shared" si="6"/>
        <v>976224</v>
      </c>
    </row>
    <row r="95" spans="1:11" ht="13.5" customHeight="1" x14ac:dyDescent="0.2">
      <c r="A95" s="524" t="s">
        <v>17</v>
      </c>
      <c r="B95" s="780" t="s">
        <v>243</v>
      </c>
      <c r="C95" s="781"/>
      <c r="D95" s="782"/>
      <c r="E95" s="494"/>
      <c r="F95" s="494"/>
      <c r="G95" s="494"/>
      <c r="H95" s="501"/>
      <c r="I95" s="494"/>
      <c r="J95" s="501"/>
      <c r="K95" s="494"/>
    </row>
    <row r="96" spans="1:11" ht="13.5" customHeight="1" x14ac:dyDescent="0.2">
      <c r="A96" s="503">
        <v>1</v>
      </c>
      <c r="B96" s="771" t="s">
        <v>84</v>
      </c>
      <c r="C96" s="772"/>
      <c r="D96" s="773"/>
      <c r="E96" s="496"/>
      <c r="F96" s="496">
        <v>665213</v>
      </c>
      <c r="G96" s="496"/>
      <c r="H96" s="497">
        <f>'R&amp;P Specific'!H46</f>
        <v>0</v>
      </c>
      <c r="I96" s="496"/>
      <c r="J96" s="512">
        <f t="shared" ref="J96:J102" si="7">SUM(E96:I96)</f>
        <v>665213</v>
      </c>
      <c r="K96" s="496"/>
    </row>
    <row r="97" spans="1:11" ht="13.5" customHeight="1" x14ac:dyDescent="0.2">
      <c r="A97" s="503">
        <v>2</v>
      </c>
      <c r="B97" s="771" t="s">
        <v>85</v>
      </c>
      <c r="C97" s="772"/>
      <c r="D97" s="773"/>
      <c r="E97" s="496">
        <v>371957</v>
      </c>
      <c r="F97" s="496"/>
      <c r="G97" s="496"/>
      <c r="H97" s="497">
        <f>'R&amp;P Specific'!H47</f>
        <v>0</v>
      </c>
      <c r="I97" s="496"/>
      <c r="J97" s="512">
        <f t="shared" si="7"/>
        <v>371957</v>
      </c>
      <c r="K97" s="496">
        <v>303154</v>
      </c>
    </row>
    <row r="98" spans="1:11" ht="13.5" customHeight="1" x14ac:dyDescent="0.2">
      <c r="A98" s="503">
        <v>3</v>
      </c>
      <c r="B98" s="771" t="s">
        <v>444</v>
      </c>
      <c r="C98" s="772"/>
      <c r="D98" s="773"/>
      <c r="E98" s="496"/>
      <c r="F98" s="496">
        <v>405732</v>
      </c>
      <c r="G98" s="496"/>
      <c r="H98" s="497">
        <f>'R&amp;P Specific'!H48</f>
        <v>0</v>
      </c>
      <c r="I98" s="496"/>
      <c r="J98" s="512">
        <f t="shared" si="7"/>
        <v>405732</v>
      </c>
      <c r="K98" s="496">
        <v>416103</v>
      </c>
    </row>
    <row r="99" spans="1:11" ht="13.5" customHeight="1" x14ac:dyDescent="0.2">
      <c r="A99" s="503">
        <v>4</v>
      </c>
      <c r="B99" s="771" t="s">
        <v>86</v>
      </c>
      <c r="C99" s="772"/>
      <c r="D99" s="773"/>
      <c r="E99" s="496"/>
      <c r="F99" s="496"/>
      <c r="G99" s="496"/>
      <c r="H99" s="497">
        <f>'R&amp;P Specific'!H49</f>
        <v>0</v>
      </c>
      <c r="I99" s="496"/>
      <c r="J99" s="512">
        <f t="shared" si="7"/>
        <v>0</v>
      </c>
      <c r="K99" s="496">
        <v>0</v>
      </c>
    </row>
    <row r="100" spans="1:11" ht="13.5" customHeight="1" x14ac:dyDescent="0.2">
      <c r="A100" s="503">
        <v>5</v>
      </c>
      <c r="B100" s="771" t="s">
        <v>87</v>
      </c>
      <c r="C100" s="772"/>
      <c r="D100" s="773"/>
      <c r="E100" s="496"/>
      <c r="F100" s="496"/>
      <c r="G100" s="496"/>
      <c r="H100" s="497">
        <f>'R&amp;P Specific'!H50</f>
        <v>0</v>
      </c>
      <c r="I100" s="496"/>
      <c r="J100" s="512">
        <f t="shared" si="7"/>
        <v>0</v>
      </c>
      <c r="K100" s="496">
        <v>0</v>
      </c>
    </row>
    <row r="101" spans="1:11" ht="13.5" customHeight="1" x14ac:dyDescent="0.2">
      <c r="A101" s="503">
        <v>6</v>
      </c>
      <c r="B101" s="771" t="s">
        <v>88</v>
      </c>
      <c r="C101" s="772"/>
      <c r="D101" s="773"/>
      <c r="E101" s="496"/>
      <c r="F101" s="496"/>
      <c r="G101" s="496"/>
      <c r="H101" s="497">
        <f>'R&amp;P Specific'!H51</f>
        <v>0</v>
      </c>
      <c r="I101" s="496"/>
      <c r="J101" s="512">
        <f t="shared" si="7"/>
        <v>0</v>
      </c>
      <c r="K101" s="496">
        <v>0</v>
      </c>
    </row>
    <row r="102" spans="1:11" ht="13.5" customHeight="1" x14ac:dyDescent="0.2">
      <c r="A102" s="503">
        <v>7</v>
      </c>
      <c r="B102" s="768" t="s">
        <v>453</v>
      </c>
      <c r="C102" s="769"/>
      <c r="D102" s="770"/>
      <c r="E102" s="496"/>
      <c r="F102" s="496"/>
      <c r="G102" s="496"/>
      <c r="H102" s="497">
        <f>'R&amp;P Specific'!H52</f>
        <v>0</v>
      </c>
      <c r="I102" s="496"/>
      <c r="J102" s="512">
        <f t="shared" si="7"/>
        <v>0</v>
      </c>
      <c r="K102" s="496">
        <v>42106</v>
      </c>
    </row>
    <row r="103" spans="1:11" ht="13.5" customHeight="1" x14ac:dyDescent="0.2">
      <c r="A103" s="505"/>
      <c r="B103" s="786" t="s">
        <v>714</v>
      </c>
      <c r="C103" s="787"/>
      <c r="D103" s="788"/>
      <c r="E103" s="504">
        <f>SUM(E96:E102)</f>
        <v>371957</v>
      </c>
      <c r="F103" s="504">
        <f t="shared" ref="F103:K103" si="8">SUM(F96:F102)</f>
        <v>1070945</v>
      </c>
      <c r="G103" s="504">
        <f t="shared" si="8"/>
        <v>0</v>
      </c>
      <c r="H103" s="505">
        <f t="shared" si="8"/>
        <v>0</v>
      </c>
      <c r="I103" s="504">
        <f t="shared" si="8"/>
        <v>0</v>
      </c>
      <c r="J103" s="505">
        <f t="shared" si="8"/>
        <v>1442902</v>
      </c>
      <c r="K103" s="504">
        <f t="shared" si="8"/>
        <v>761363</v>
      </c>
    </row>
    <row r="104" spans="1:11" x14ac:dyDescent="0.2">
      <c r="A104" s="524" t="s">
        <v>21</v>
      </c>
      <c r="B104" s="780" t="s">
        <v>180</v>
      </c>
      <c r="C104" s="781"/>
      <c r="D104" s="782"/>
      <c r="E104" s="494"/>
      <c r="F104" s="494"/>
      <c r="G104" s="494"/>
      <c r="H104" s="501"/>
      <c r="I104" s="494"/>
      <c r="J104" s="501"/>
      <c r="K104" s="494"/>
    </row>
    <row r="105" spans="1:11" ht="13.5" customHeight="1" x14ac:dyDescent="0.2">
      <c r="A105" s="503">
        <v>1</v>
      </c>
      <c r="B105" s="771" t="s">
        <v>90</v>
      </c>
      <c r="C105" s="772"/>
      <c r="D105" s="773"/>
      <c r="E105" s="496"/>
      <c r="F105" s="496"/>
      <c r="G105" s="541"/>
      <c r="H105" s="497">
        <f>'R&amp;P Specific'!H55</f>
        <v>0</v>
      </c>
      <c r="I105" s="496"/>
      <c r="J105" s="512">
        <f t="shared" ref="J105:J117" si="9">SUM(E105:I105)</f>
        <v>0</v>
      </c>
      <c r="K105" s="496">
        <v>0</v>
      </c>
    </row>
    <row r="106" spans="1:11" ht="13.5" customHeight="1" x14ac:dyDescent="0.2">
      <c r="A106" s="503">
        <v>2</v>
      </c>
      <c r="B106" s="771" t="s">
        <v>91</v>
      </c>
      <c r="C106" s="772"/>
      <c r="D106" s="773"/>
      <c r="E106" s="496"/>
      <c r="F106" s="496"/>
      <c r="G106" s="541"/>
      <c r="H106" s="497">
        <f>'R&amp;P Specific'!H56</f>
        <v>0</v>
      </c>
      <c r="I106" s="496"/>
      <c r="J106" s="512">
        <f t="shared" si="9"/>
        <v>0</v>
      </c>
      <c r="K106" s="496"/>
    </row>
    <row r="107" spans="1:11" ht="13.5" customHeight="1" x14ac:dyDescent="0.2">
      <c r="A107" s="503">
        <v>3</v>
      </c>
      <c r="B107" s="771" t="s">
        <v>92</v>
      </c>
      <c r="C107" s="772"/>
      <c r="D107" s="773"/>
      <c r="E107" s="496"/>
      <c r="F107" s="496"/>
      <c r="G107" s="541"/>
      <c r="H107" s="497">
        <f>'R&amp;P Specific'!H57</f>
        <v>0</v>
      </c>
      <c r="I107" s="496"/>
      <c r="J107" s="512">
        <f t="shared" si="9"/>
        <v>0</v>
      </c>
      <c r="K107" s="496">
        <v>259999</v>
      </c>
    </row>
    <row r="108" spans="1:11" ht="13.5" customHeight="1" x14ac:dyDescent="0.2">
      <c r="A108" s="503">
        <v>4</v>
      </c>
      <c r="B108" s="771" t="s">
        <v>93</v>
      </c>
      <c r="C108" s="772"/>
      <c r="D108" s="773"/>
      <c r="E108" s="496"/>
      <c r="F108" s="496">
        <v>20742</v>
      </c>
      <c r="G108" s="541"/>
      <c r="H108" s="497">
        <f>'R&amp;P Specific'!H58</f>
        <v>0</v>
      </c>
      <c r="I108" s="496"/>
      <c r="J108" s="512">
        <f t="shared" si="9"/>
        <v>20742</v>
      </c>
      <c r="K108" s="496">
        <v>0</v>
      </c>
    </row>
    <row r="109" spans="1:11" ht="13.5" customHeight="1" x14ac:dyDescent="0.2">
      <c r="A109" s="503">
        <v>5</v>
      </c>
      <c r="B109" s="771" t="s">
        <v>94</v>
      </c>
      <c r="C109" s="772"/>
      <c r="D109" s="773"/>
      <c r="E109" s="496"/>
      <c r="F109" s="496"/>
      <c r="G109" s="541"/>
      <c r="H109" s="497">
        <f>'R&amp;P Specific'!H59</f>
        <v>0</v>
      </c>
      <c r="I109" s="496"/>
      <c r="J109" s="512">
        <f t="shared" si="9"/>
        <v>0</v>
      </c>
      <c r="K109" s="496">
        <v>0</v>
      </c>
    </row>
    <row r="110" spans="1:11" ht="13.5" customHeight="1" x14ac:dyDescent="0.2">
      <c r="A110" s="503">
        <v>6</v>
      </c>
      <c r="B110" s="771" t="s">
        <v>95</v>
      </c>
      <c r="C110" s="772"/>
      <c r="D110" s="773"/>
      <c r="E110" s="496"/>
      <c r="F110" s="496"/>
      <c r="G110" s="541"/>
      <c r="H110" s="497">
        <f>'R&amp;P Specific'!H60</f>
        <v>0</v>
      </c>
      <c r="I110" s="496"/>
      <c r="J110" s="512">
        <f t="shared" si="9"/>
        <v>0</v>
      </c>
      <c r="K110" s="496">
        <v>0</v>
      </c>
    </row>
    <row r="111" spans="1:11" x14ac:dyDescent="0.2">
      <c r="A111" s="503">
        <v>7</v>
      </c>
      <c r="B111" s="771" t="s">
        <v>96</v>
      </c>
      <c r="C111" s="772"/>
      <c r="D111" s="773"/>
      <c r="E111" s="496"/>
      <c r="F111" s="496">
        <v>96037</v>
      </c>
      <c r="G111" s="541"/>
      <c r="H111" s="497">
        <f>'R&amp;P Specific'!H61</f>
        <v>0</v>
      </c>
      <c r="I111" s="496"/>
      <c r="J111" s="512">
        <f t="shared" si="9"/>
        <v>96037</v>
      </c>
      <c r="K111" s="496">
        <v>0</v>
      </c>
    </row>
    <row r="112" spans="1:11" x14ac:dyDescent="0.2">
      <c r="A112" s="503">
        <v>8</v>
      </c>
      <c r="B112" s="771" t="s">
        <v>727</v>
      </c>
      <c r="C112" s="772"/>
      <c r="D112" s="773"/>
      <c r="E112" s="496"/>
      <c r="F112" s="496"/>
      <c r="G112" s="541"/>
      <c r="H112" s="497">
        <f>'R&amp;P Specific'!H62</f>
        <v>0</v>
      </c>
      <c r="I112" s="496"/>
      <c r="J112" s="512">
        <f t="shared" si="9"/>
        <v>0</v>
      </c>
      <c r="K112" s="496">
        <v>50661</v>
      </c>
    </row>
    <row r="113" spans="1:11" ht="13.5" customHeight="1" x14ac:dyDescent="0.2">
      <c r="A113" s="503">
        <v>9</v>
      </c>
      <c r="B113" s="771" t="s">
        <v>97</v>
      </c>
      <c r="C113" s="772"/>
      <c r="D113" s="773"/>
      <c r="E113" s="496"/>
      <c r="F113" s="496"/>
      <c r="G113" s="541"/>
      <c r="H113" s="497">
        <f>'R&amp;P Specific'!H63</f>
        <v>0</v>
      </c>
      <c r="I113" s="496"/>
      <c r="J113" s="512">
        <f t="shared" si="9"/>
        <v>0</v>
      </c>
      <c r="K113" s="496">
        <v>0</v>
      </c>
    </row>
    <row r="114" spans="1:11" ht="13.5" customHeight="1" x14ac:dyDescent="0.2">
      <c r="A114" s="503">
        <v>10</v>
      </c>
      <c r="B114" s="771" t="s">
        <v>87</v>
      </c>
      <c r="C114" s="772"/>
      <c r="D114" s="773"/>
      <c r="E114" s="496"/>
      <c r="F114" s="496">
        <v>10215</v>
      </c>
      <c r="G114" s="541"/>
      <c r="H114" s="497">
        <f>'R&amp;P Specific'!H64</f>
        <v>0</v>
      </c>
      <c r="I114" s="496"/>
      <c r="J114" s="512">
        <f t="shared" si="9"/>
        <v>10215</v>
      </c>
      <c r="K114" s="496">
        <v>0</v>
      </c>
    </row>
    <row r="115" spans="1:11" ht="13.5" customHeight="1" x14ac:dyDescent="0.2">
      <c r="A115" s="503">
        <v>11</v>
      </c>
      <c r="B115" s="771" t="s">
        <v>88</v>
      </c>
      <c r="C115" s="772"/>
      <c r="D115" s="773"/>
      <c r="E115" s="496"/>
      <c r="F115" s="496">
        <v>23998</v>
      </c>
      <c r="G115" s="541"/>
      <c r="H115" s="497">
        <f>'R&amp;P Specific'!H65</f>
        <v>0</v>
      </c>
      <c r="I115" s="496"/>
      <c r="J115" s="512">
        <f t="shared" si="9"/>
        <v>23998</v>
      </c>
      <c r="K115" s="496">
        <v>9558</v>
      </c>
    </row>
    <row r="116" spans="1:11" ht="13.5" customHeight="1" x14ac:dyDescent="0.2">
      <c r="A116" s="503">
        <v>12</v>
      </c>
      <c r="B116" s="771" t="s">
        <v>98</v>
      </c>
      <c r="C116" s="772"/>
      <c r="D116" s="773"/>
      <c r="E116" s="496"/>
      <c r="F116" s="496">
        <v>90111</v>
      </c>
      <c r="G116" s="541"/>
      <c r="H116" s="497">
        <f>'R&amp;P Specific'!H66</f>
        <v>0</v>
      </c>
      <c r="I116" s="496"/>
      <c r="J116" s="512">
        <f t="shared" si="9"/>
        <v>90111</v>
      </c>
      <c r="K116" s="496">
        <v>0</v>
      </c>
    </row>
    <row r="117" spans="1:11" ht="13.5" customHeight="1" x14ac:dyDescent="0.2">
      <c r="A117" s="503">
        <v>13</v>
      </c>
      <c r="B117" s="771" t="s">
        <v>99</v>
      </c>
      <c r="C117" s="772"/>
      <c r="D117" s="773"/>
      <c r="E117" s="496"/>
      <c r="F117" s="496"/>
      <c r="G117" s="541"/>
      <c r="H117" s="497">
        <f>'R&amp;P Specific'!H67</f>
        <v>0</v>
      </c>
      <c r="I117" s="496"/>
      <c r="J117" s="512">
        <f t="shared" si="9"/>
        <v>0</v>
      </c>
      <c r="K117" s="496">
        <v>28664</v>
      </c>
    </row>
    <row r="118" spans="1:11" ht="13.5" customHeight="1" x14ac:dyDescent="0.2">
      <c r="A118" s="505"/>
      <c r="B118" s="786" t="s">
        <v>714</v>
      </c>
      <c r="C118" s="787"/>
      <c r="D118" s="788"/>
      <c r="E118" s="504">
        <f>SUM(E105:E117)</f>
        <v>0</v>
      </c>
      <c r="F118" s="504">
        <f t="shared" ref="F118:K118" si="10">SUM(F105:F117)</f>
        <v>241103</v>
      </c>
      <c r="G118" s="504">
        <f t="shared" si="10"/>
        <v>0</v>
      </c>
      <c r="H118" s="505">
        <f t="shared" si="10"/>
        <v>0</v>
      </c>
      <c r="I118" s="504">
        <f t="shared" si="10"/>
        <v>0</v>
      </c>
      <c r="J118" s="505">
        <f t="shared" si="10"/>
        <v>241103</v>
      </c>
      <c r="K118" s="504">
        <f t="shared" si="10"/>
        <v>348882</v>
      </c>
    </row>
    <row r="119" spans="1:11" ht="13.5" customHeight="1" x14ac:dyDescent="0.2">
      <c r="A119" s="524" t="s">
        <v>22</v>
      </c>
      <c r="B119" s="780" t="s">
        <v>313</v>
      </c>
      <c r="C119" s="781"/>
      <c r="D119" s="782"/>
      <c r="E119" s="494"/>
      <c r="F119" s="494"/>
      <c r="G119" s="494"/>
      <c r="H119" s="501"/>
      <c r="I119" s="494"/>
      <c r="J119" s="501"/>
      <c r="K119" s="494"/>
    </row>
    <row r="120" spans="1:11" ht="13.5" customHeight="1" x14ac:dyDescent="0.2">
      <c r="A120" s="676">
        <v>1</v>
      </c>
      <c r="B120" s="771" t="s">
        <v>148</v>
      </c>
      <c r="C120" s="772"/>
      <c r="D120" s="773"/>
      <c r="E120" s="496"/>
      <c r="F120" s="496"/>
      <c r="G120" s="496"/>
      <c r="H120" s="503"/>
      <c r="I120" s="496"/>
      <c r="J120" s="512">
        <f>SUM(E120:I120)</f>
        <v>0</v>
      </c>
      <c r="K120" s="496"/>
    </row>
    <row r="121" spans="1:11" ht="13.5" customHeight="1" x14ac:dyDescent="0.2">
      <c r="A121" s="676">
        <v>2</v>
      </c>
      <c r="B121" s="771" t="s">
        <v>48</v>
      </c>
      <c r="C121" s="772"/>
      <c r="D121" s="773"/>
      <c r="E121" s="496"/>
      <c r="F121" s="496"/>
      <c r="G121" s="496"/>
      <c r="H121" s="503"/>
      <c r="I121" s="496"/>
      <c r="J121" s="512">
        <f>SUM(E121:I121)</f>
        <v>0</v>
      </c>
      <c r="K121" s="496">
        <v>26000</v>
      </c>
    </row>
    <row r="122" spans="1:11" ht="13.5" customHeight="1" x14ac:dyDescent="0.2">
      <c r="A122" s="676">
        <v>3</v>
      </c>
      <c r="B122" s="771" t="s">
        <v>162</v>
      </c>
      <c r="C122" s="772"/>
      <c r="D122" s="773"/>
      <c r="E122" s="496"/>
      <c r="F122" s="496"/>
      <c r="G122" s="496"/>
      <c r="H122" s="503"/>
      <c r="I122" s="496"/>
      <c r="J122" s="512">
        <f>SUM(E122:I122)</f>
        <v>0</v>
      </c>
      <c r="K122" s="496">
        <v>0</v>
      </c>
    </row>
    <row r="123" spans="1:11" ht="13.5" customHeight="1" x14ac:dyDescent="0.2">
      <c r="A123" s="676">
        <v>4</v>
      </c>
      <c r="B123" s="771" t="s">
        <v>712</v>
      </c>
      <c r="C123" s="772"/>
      <c r="D123" s="773"/>
      <c r="E123" s="496"/>
      <c r="F123" s="496"/>
      <c r="G123" s="496"/>
      <c r="H123" s="503"/>
      <c r="I123" s="496"/>
      <c r="J123" s="512">
        <f>SUM(E123:I123)</f>
        <v>0</v>
      </c>
      <c r="K123" s="496">
        <v>24500</v>
      </c>
    </row>
    <row r="124" spans="1:11" ht="13.5" customHeight="1" x14ac:dyDescent="0.2">
      <c r="A124" s="676">
        <v>5</v>
      </c>
      <c r="B124" s="771" t="s">
        <v>30</v>
      </c>
      <c r="C124" s="772"/>
      <c r="D124" s="773"/>
      <c r="E124" s="496"/>
      <c r="F124" s="496"/>
      <c r="G124" s="496"/>
      <c r="H124" s="503"/>
      <c r="I124" s="496"/>
      <c r="J124" s="512">
        <f>SUM(E124:I124)</f>
        <v>0</v>
      </c>
      <c r="K124" s="496">
        <v>15000</v>
      </c>
    </row>
    <row r="125" spans="1:11" ht="13.5" customHeight="1" x14ac:dyDescent="0.2">
      <c r="A125" s="673"/>
      <c r="B125" s="786" t="s">
        <v>714</v>
      </c>
      <c r="C125" s="787"/>
      <c r="D125" s="788"/>
      <c r="E125" s="504">
        <f t="shared" ref="E125:K125" si="11">SUM(E120:E124)</f>
        <v>0</v>
      </c>
      <c r="F125" s="504">
        <f t="shared" si="11"/>
        <v>0</v>
      </c>
      <c r="G125" s="504">
        <f t="shared" si="11"/>
        <v>0</v>
      </c>
      <c r="H125" s="505">
        <f t="shared" si="11"/>
        <v>0</v>
      </c>
      <c r="I125" s="504">
        <f t="shared" si="11"/>
        <v>0</v>
      </c>
      <c r="J125" s="505">
        <f t="shared" si="11"/>
        <v>0</v>
      </c>
      <c r="K125" s="504">
        <f t="shared" si="11"/>
        <v>65500</v>
      </c>
    </row>
    <row r="126" spans="1:11" ht="13.5" customHeight="1" x14ac:dyDescent="0.2">
      <c r="A126" s="524" t="s">
        <v>25</v>
      </c>
      <c r="B126" s="780" t="s">
        <v>173</v>
      </c>
      <c r="C126" s="781"/>
      <c r="D126" s="782"/>
      <c r="E126" s="494"/>
      <c r="F126" s="494"/>
      <c r="G126" s="494"/>
      <c r="H126" s="501"/>
      <c r="I126" s="494"/>
      <c r="J126" s="501"/>
      <c r="K126" s="494"/>
    </row>
    <row r="127" spans="1:11" ht="13.5" customHeight="1" x14ac:dyDescent="0.2">
      <c r="A127" s="676">
        <v>1</v>
      </c>
      <c r="B127" s="771" t="s">
        <v>29</v>
      </c>
      <c r="C127" s="772"/>
      <c r="D127" s="773"/>
      <c r="E127" s="496"/>
      <c r="F127" s="496"/>
      <c r="G127" s="496"/>
      <c r="H127" s="503"/>
      <c r="I127" s="496"/>
      <c r="J127" s="512">
        <f>SUM(E127:I127)</f>
        <v>0</v>
      </c>
      <c r="K127" s="496"/>
    </row>
    <row r="128" spans="1:11" ht="13.5" customHeight="1" x14ac:dyDescent="0.2">
      <c r="A128" s="676">
        <v>2</v>
      </c>
      <c r="B128" s="771" t="s">
        <v>174</v>
      </c>
      <c r="C128" s="772"/>
      <c r="D128" s="773"/>
      <c r="E128" s="496"/>
      <c r="F128" s="496"/>
      <c r="G128" s="496"/>
      <c r="H128" s="503"/>
      <c r="I128" s="496"/>
      <c r="J128" s="512">
        <f>SUM(E128:I128)</f>
        <v>0</v>
      </c>
      <c r="K128" s="496"/>
    </row>
    <row r="129" spans="1:11" ht="13.5" customHeight="1" x14ac:dyDescent="0.2">
      <c r="A129" s="676">
        <v>3</v>
      </c>
      <c r="B129" s="771" t="s">
        <v>30</v>
      </c>
      <c r="C129" s="772"/>
      <c r="D129" s="773"/>
      <c r="E129" s="496"/>
      <c r="F129" s="496"/>
      <c r="G129" s="496"/>
      <c r="H129" s="503"/>
      <c r="I129" s="496"/>
      <c r="J129" s="512">
        <f>SUM(E129:I129)</f>
        <v>0</v>
      </c>
      <c r="K129" s="496"/>
    </row>
    <row r="130" spans="1:11" ht="13.5" customHeight="1" x14ac:dyDescent="0.2">
      <c r="A130" s="673"/>
      <c r="B130" s="786" t="s">
        <v>714</v>
      </c>
      <c r="C130" s="787"/>
      <c r="D130" s="788"/>
      <c r="E130" s="504">
        <f>SUM(E127:E129)</f>
        <v>0</v>
      </c>
      <c r="F130" s="504">
        <f t="shared" ref="F130:K130" si="12">SUM(F127:F129)</f>
        <v>0</v>
      </c>
      <c r="G130" s="504">
        <f t="shared" si="12"/>
        <v>0</v>
      </c>
      <c r="H130" s="505">
        <f t="shared" si="12"/>
        <v>0</v>
      </c>
      <c r="I130" s="504">
        <f t="shared" si="12"/>
        <v>0</v>
      </c>
      <c r="J130" s="505">
        <f t="shared" si="12"/>
        <v>0</v>
      </c>
      <c r="K130" s="504">
        <f t="shared" si="12"/>
        <v>0</v>
      </c>
    </row>
    <row r="131" spans="1:11" ht="13.5" customHeight="1" x14ac:dyDescent="0.2">
      <c r="A131" s="524" t="s">
        <v>469</v>
      </c>
      <c r="B131" s="780" t="s">
        <v>175</v>
      </c>
      <c r="C131" s="781"/>
      <c r="D131" s="782"/>
      <c r="E131" s="494"/>
      <c r="F131" s="494"/>
      <c r="G131" s="494"/>
      <c r="H131" s="501"/>
      <c r="I131" s="494"/>
      <c r="J131" s="501"/>
      <c r="K131" s="494"/>
    </row>
    <row r="132" spans="1:11" ht="13.5" customHeight="1" x14ac:dyDescent="0.2">
      <c r="A132" s="676">
        <v>1</v>
      </c>
      <c r="B132" s="771" t="s">
        <v>411</v>
      </c>
      <c r="C132" s="772"/>
      <c r="D132" s="773"/>
      <c r="E132" s="496"/>
      <c r="F132" s="496"/>
      <c r="G132" s="496"/>
      <c r="H132" s="503"/>
      <c r="I132" s="496"/>
      <c r="J132" s="512">
        <f t="shared" ref="J132:J138" si="13">SUM(E132:I132)</f>
        <v>0</v>
      </c>
      <c r="K132" s="496"/>
    </row>
    <row r="133" spans="1:11" ht="13.5" customHeight="1" x14ac:dyDescent="0.2">
      <c r="A133" s="676">
        <v>2</v>
      </c>
      <c r="B133" s="771" t="s">
        <v>482</v>
      </c>
      <c r="C133" s="772"/>
      <c r="D133" s="773"/>
      <c r="E133" s="496"/>
      <c r="F133" s="496"/>
      <c r="G133" s="541"/>
      <c r="H133" s="497">
        <f>'R&amp;P Specific'!H70</f>
        <v>0</v>
      </c>
      <c r="I133" s="496"/>
      <c r="J133" s="512">
        <f t="shared" si="13"/>
        <v>0</v>
      </c>
      <c r="K133" s="496">
        <v>600000</v>
      </c>
    </row>
    <row r="134" spans="1:11" ht="13.5" customHeight="1" x14ac:dyDescent="0.2">
      <c r="A134" s="676">
        <v>3</v>
      </c>
      <c r="B134" s="771" t="s">
        <v>483</v>
      </c>
      <c r="C134" s="772"/>
      <c r="D134" s="773"/>
      <c r="E134" s="496"/>
      <c r="F134" s="496"/>
      <c r="G134" s="496"/>
      <c r="H134" s="503"/>
      <c r="I134" s="496"/>
      <c r="J134" s="512">
        <f t="shared" si="13"/>
        <v>0</v>
      </c>
      <c r="K134" s="496">
        <v>0</v>
      </c>
    </row>
    <row r="135" spans="1:11" ht="13.5" customHeight="1" x14ac:dyDescent="0.2">
      <c r="A135" s="676">
        <v>4</v>
      </c>
      <c r="B135" s="771" t="s">
        <v>450</v>
      </c>
      <c r="C135" s="772"/>
      <c r="D135" s="773"/>
      <c r="E135" s="496"/>
      <c r="F135" s="496"/>
      <c r="G135" s="541"/>
      <c r="H135" s="497">
        <f>'R&amp;P Specific'!H71</f>
        <v>0</v>
      </c>
      <c r="I135" s="496"/>
      <c r="J135" s="512">
        <f t="shared" si="13"/>
        <v>0</v>
      </c>
      <c r="K135" s="496">
        <v>0</v>
      </c>
    </row>
    <row r="136" spans="1:11" ht="13.5" customHeight="1" x14ac:dyDescent="0.2">
      <c r="A136" s="676">
        <v>5</v>
      </c>
      <c r="B136" s="771" t="s">
        <v>443</v>
      </c>
      <c r="C136" s="772"/>
      <c r="D136" s="773"/>
      <c r="E136" s="496"/>
      <c r="F136" s="496">
        <f>87138+271452</f>
        <v>358590</v>
      </c>
      <c r="G136" s="496"/>
      <c r="H136" s="503"/>
      <c r="I136" s="496"/>
      <c r="J136" s="512">
        <f t="shared" si="13"/>
        <v>358590</v>
      </c>
      <c r="K136" s="496">
        <v>0</v>
      </c>
    </row>
    <row r="137" spans="1:11" ht="13.5" customHeight="1" x14ac:dyDescent="0.2">
      <c r="A137" s="676">
        <v>6</v>
      </c>
      <c r="B137" s="795" t="s">
        <v>474</v>
      </c>
      <c r="C137" s="796"/>
      <c r="D137" s="797"/>
      <c r="E137" s="496"/>
      <c r="F137" s="496"/>
      <c r="G137" s="496"/>
      <c r="H137" s="503"/>
      <c r="I137" s="496"/>
      <c r="J137" s="512">
        <f t="shared" si="13"/>
        <v>0</v>
      </c>
      <c r="K137" s="496">
        <v>133500</v>
      </c>
    </row>
    <row r="138" spans="1:11" ht="13.5" customHeight="1" x14ac:dyDescent="0.2">
      <c r="A138" s="676">
        <v>7</v>
      </c>
      <c r="B138" s="798" t="s">
        <v>210</v>
      </c>
      <c r="C138" s="799"/>
      <c r="D138" s="800"/>
      <c r="E138" s="496"/>
      <c r="F138" s="496"/>
      <c r="G138" s="541"/>
      <c r="H138" s="497">
        <f>'R&amp;P Specific'!H72</f>
        <v>0</v>
      </c>
      <c r="I138" s="496"/>
      <c r="J138" s="512">
        <f t="shared" si="13"/>
        <v>0</v>
      </c>
      <c r="K138" s="496"/>
    </row>
    <row r="139" spans="1:11" ht="13.5" customHeight="1" x14ac:dyDescent="0.2">
      <c r="A139" s="673"/>
      <c r="B139" s="786" t="s">
        <v>714</v>
      </c>
      <c r="C139" s="787"/>
      <c r="D139" s="788"/>
      <c r="E139" s="504">
        <f t="shared" ref="E139:K139" si="14">SUM(E132:E138)</f>
        <v>0</v>
      </c>
      <c r="F139" s="504">
        <f t="shared" si="14"/>
        <v>358590</v>
      </c>
      <c r="G139" s="504">
        <f t="shared" si="14"/>
        <v>0</v>
      </c>
      <c r="H139" s="505">
        <f t="shared" si="14"/>
        <v>0</v>
      </c>
      <c r="I139" s="504">
        <f t="shared" si="14"/>
        <v>0</v>
      </c>
      <c r="J139" s="505">
        <f t="shared" si="14"/>
        <v>358590</v>
      </c>
      <c r="K139" s="504">
        <f t="shared" si="14"/>
        <v>733500</v>
      </c>
    </row>
    <row r="140" spans="1:11" ht="13.5" customHeight="1" x14ac:dyDescent="0.2">
      <c r="A140" s="524" t="s">
        <v>28</v>
      </c>
      <c r="B140" s="780" t="s">
        <v>176</v>
      </c>
      <c r="C140" s="781"/>
      <c r="D140" s="782"/>
      <c r="E140" s="494"/>
      <c r="F140" s="494"/>
      <c r="G140" s="494"/>
      <c r="H140" s="501"/>
      <c r="I140" s="494"/>
      <c r="J140" s="501"/>
      <c r="K140" s="494"/>
    </row>
    <row r="141" spans="1:11" ht="13.5" customHeight="1" x14ac:dyDescent="0.2">
      <c r="A141" s="676">
        <v>1</v>
      </c>
      <c r="B141" s="771" t="s">
        <v>314</v>
      </c>
      <c r="C141" s="772"/>
      <c r="D141" s="773"/>
      <c r="E141" s="496"/>
      <c r="F141" s="496"/>
      <c r="G141" s="541"/>
      <c r="H141" s="497">
        <f>'R&amp;P Specific'!H75</f>
        <v>0</v>
      </c>
      <c r="I141" s="496"/>
      <c r="J141" s="512">
        <f>SUM(E141:I141)</f>
        <v>0</v>
      </c>
      <c r="K141" s="496"/>
    </row>
    <row r="142" spans="1:11" ht="13.5" customHeight="1" x14ac:dyDescent="0.2">
      <c r="A142" s="676">
        <v>2</v>
      </c>
      <c r="B142" s="771" t="s">
        <v>30</v>
      </c>
      <c r="C142" s="772"/>
      <c r="D142" s="773"/>
      <c r="E142" s="496"/>
      <c r="F142" s="496"/>
      <c r="G142" s="541"/>
      <c r="H142" s="497">
        <f>'R&amp;P Specific'!H76</f>
        <v>0</v>
      </c>
      <c r="I142" s="496"/>
      <c r="J142" s="512">
        <f>SUM(E142:I142)</f>
        <v>0</v>
      </c>
      <c r="K142" s="496"/>
    </row>
    <row r="143" spans="1:11" ht="13.5" customHeight="1" x14ac:dyDescent="0.2">
      <c r="A143" s="673"/>
      <c r="B143" s="786" t="s">
        <v>714</v>
      </c>
      <c r="C143" s="787"/>
      <c r="D143" s="788"/>
      <c r="E143" s="504">
        <f>SUM(E141:E142)</f>
        <v>0</v>
      </c>
      <c r="F143" s="504">
        <f t="shared" ref="F143:K143" si="15">SUM(F141:F142)</f>
        <v>0</v>
      </c>
      <c r="G143" s="504">
        <f t="shared" si="15"/>
        <v>0</v>
      </c>
      <c r="H143" s="505">
        <f t="shared" si="15"/>
        <v>0</v>
      </c>
      <c r="I143" s="504">
        <f t="shared" si="15"/>
        <v>0</v>
      </c>
      <c r="J143" s="505">
        <f t="shared" si="15"/>
        <v>0</v>
      </c>
      <c r="K143" s="504">
        <f t="shared" si="15"/>
        <v>0</v>
      </c>
    </row>
    <row r="144" spans="1:11" ht="13.5" customHeight="1" x14ac:dyDescent="0.2">
      <c r="A144" s="524" t="s">
        <v>32</v>
      </c>
      <c r="B144" s="780" t="s">
        <v>315</v>
      </c>
      <c r="C144" s="781"/>
      <c r="D144" s="782"/>
      <c r="E144" s="494"/>
      <c r="F144" s="494"/>
      <c r="G144" s="494"/>
      <c r="H144" s="501"/>
      <c r="I144" s="494"/>
      <c r="J144" s="501"/>
      <c r="K144" s="494"/>
    </row>
    <row r="145" spans="1:13" ht="13.5" customHeight="1" x14ac:dyDescent="0.2">
      <c r="A145" s="676">
        <v>1</v>
      </c>
      <c r="B145" s="771" t="s">
        <v>181</v>
      </c>
      <c r="C145" s="772"/>
      <c r="D145" s="773"/>
      <c r="E145" s="496"/>
      <c r="F145" s="496"/>
      <c r="G145" s="496"/>
      <c r="H145" s="503"/>
      <c r="I145" s="496"/>
      <c r="J145" s="512">
        <f t="shared" ref="J145:J158" si="16">SUM(E145:I145)</f>
        <v>0</v>
      </c>
      <c r="K145" s="496">
        <v>0</v>
      </c>
    </row>
    <row r="146" spans="1:13" ht="13.5" customHeight="1" x14ac:dyDescent="0.2">
      <c r="A146" s="676">
        <v>2</v>
      </c>
      <c r="B146" s="771" t="s">
        <v>302</v>
      </c>
      <c r="C146" s="772"/>
      <c r="D146" s="773"/>
      <c r="E146" s="496"/>
      <c r="F146" s="496"/>
      <c r="G146" s="496"/>
      <c r="H146" s="503"/>
      <c r="I146" s="496"/>
      <c r="J146" s="512">
        <f t="shared" si="16"/>
        <v>0</v>
      </c>
      <c r="K146" s="496">
        <v>0</v>
      </c>
    </row>
    <row r="147" spans="1:13" ht="13.5" customHeight="1" x14ac:dyDescent="0.2">
      <c r="A147" s="676">
        <v>3</v>
      </c>
      <c r="B147" s="771" t="s">
        <v>36</v>
      </c>
      <c r="C147" s="772"/>
      <c r="D147" s="773"/>
      <c r="E147" s="496"/>
      <c r="F147" s="496">
        <v>85281</v>
      </c>
      <c r="G147" s="541"/>
      <c r="H147" s="497">
        <f>'R&amp;P Specific'!H79</f>
        <v>0</v>
      </c>
      <c r="I147" s="496"/>
      <c r="J147" s="512">
        <f t="shared" si="16"/>
        <v>85281</v>
      </c>
      <c r="K147" s="496">
        <v>50000</v>
      </c>
    </row>
    <row r="148" spans="1:13" ht="13.5" customHeight="1" x14ac:dyDescent="0.2">
      <c r="A148" s="676">
        <v>4</v>
      </c>
      <c r="B148" s="771" t="s">
        <v>163</v>
      </c>
      <c r="C148" s="772"/>
      <c r="D148" s="773"/>
      <c r="E148" s="496"/>
      <c r="F148" s="496"/>
      <c r="G148" s="541"/>
      <c r="H148" s="497">
        <f>'R&amp;P Specific'!H80</f>
        <v>0</v>
      </c>
      <c r="I148" s="496"/>
      <c r="J148" s="512">
        <f t="shared" si="16"/>
        <v>0</v>
      </c>
      <c r="K148" s="496">
        <v>0</v>
      </c>
    </row>
    <row r="149" spans="1:13" ht="13.5" customHeight="1" x14ac:dyDescent="0.2">
      <c r="A149" s="676">
        <v>5</v>
      </c>
      <c r="B149" s="771" t="s">
        <v>316</v>
      </c>
      <c r="C149" s="772"/>
      <c r="D149" s="773"/>
      <c r="E149" s="496">
        <v>1773790</v>
      </c>
      <c r="F149" s="496">
        <v>40712</v>
      </c>
      <c r="G149" s="541"/>
      <c r="H149" s="497">
        <f>'R&amp;P Specific'!H81</f>
        <v>0</v>
      </c>
      <c r="I149" s="496"/>
      <c r="J149" s="512">
        <f t="shared" si="16"/>
        <v>1814502</v>
      </c>
      <c r="K149" s="496">
        <v>30849</v>
      </c>
    </row>
    <row r="150" spans="1:13" ht="13.5" customHeight="1" x14ac:dyDescent="0.2">
      <c r="A150" s="676">
        <v>6</v>
      </c>
      <c r="B150" s="771" t="s">
        <v>164</v>
      </c>
      <c r="C150" s="772"/>
      <c r="D150" s="773"/>
      <c r="E150" s="496"/>
      <c r="F150" s="496"/>
      <c r="G150" s="496"/>
      <c r="H150" s="503"/>
      <c r="I150" s="496"/>
      <c r="J150" s="512">
        <f t="shared" si="16"/>
        <v>0</v>
      </c>
      <c r="K150" s="496">
        <v>0</v>
      </c>
    </row>
    <row r="151" spans="1:13" ht="13.5" customHeight="1" x14ac:dyDescent="0.2">
      <c r="A151" s="676">
        <v>7</v>
      </c>
      <c r="B151" s="771" t="s">
        <v>37</v>
      </c>
      <c r="C151" s="772"/>
      <c r="D151" s="773"/>
      <c r="E151" s="496"/>
      <c r="F151" s="496">
        <v>20000</v>
      </c>
      <c r="G151" s="496"/>
      <c r="H151" s="503"/>
      <c r="I151" s="496"/>
      <c r="J151" s="512">
        <f t="shared" si="16"/>
        <v>20000</v>
      </c>
      <c r="K151" s="496">
        <v>0</v>
      </c>
    </row>
    <row r="152" spans="1:13" ht="13.5" customHeight="1" x14ac:dyDescent="0.2">
      <c r="A152" s="676">
        <v>8</v>
      </c>
      <c r="B152" s="771" t="s">
        <v>38</v>
      </c>
      <c r="C152" s="772"/>
      <c r="D152" s="773"/>
      <c r="E152" s="496"/>
      <c r="F152" s="496"/>
      <c r="G152" s="496"/>
      <c r="H152" s="503"/>
      <c r="I152" s="496"/>
      <c r="J152" s="512">
        <f t="shared" si="16"/>
        <v>0</v>
      </c>
      <c r="K152" s="496">
        <v>0</v>
      </c>
    </row>
    <row r="153" spans="1:13" s="461" customFormat="1" ht="13.5" customHeight="1" x14ac:dyDescent="0.2">
      <c r="A153" s="676">
        <v>9</v>
      </c>
      <c r="B153" s="798" t="s">
        <v>39</v>
      </c>
      <c r="C153" s="799"/>
      <c r="D153" s="800"/>
      <c r="E153" s="496"/>
      <c r="F153" s="496"/>
      <c r="G153" s="496"/>
      <c r="H153" s="503"/>
      <c r="I153" s="496"/>
      <c r="J153" s="512">
        <f t="shared" si="16"/>
        <v>0</v>
      </c>
      <c r="K153" s="496">
        <v>0</v>
      </c>
      <c r="M153" s="233"/>
    </row>
    <row r="154" spans="1:13" s="461" customFormat="1" ht="13.5" customHeight="1" x14ac:dyDescent="0.2">
      <c r="A154" s="676">
        <v>10</v>
      </c>
      <c r="B154" s="798" t="s">
        <v>451</v>
      </c>
      <c r="C154" s="799"/>
      <c r="D154" s="800"/>
      <c r="E154" s="496"/>
      <c r="F154" s="496"/>
      <c r="G154" s="496"/>
      <c r="H154" s="503"/>
      <c r="I154" s="496"/>
      <c r="J154" s="512">
        <f t="shared" si="16"/>
        <v>0</v>
      </c>
      <c r="K154" s="496">
        <v>0</v>
      </c>
      <c r="M154" s="233"/>
    </row>
    <row r="155" spans="1:13" s="461" customFormat="1" ht="13.5" customHeight="1" x14ac:dyDescent="0.2">
      <c r="A155" s="676">
        <v>11</v>
      </c>
      <c r="B155" s="798" t="s">
        <v>40</v>
      </c>
      <c r="C155" s="799"/>
      <c r="D155" s="800"/>
      <c r="E155" s="496"/>
      <c r="F155" s="496"/>
      <c r="G155" s="496"/>
      <c r="H155" s="503"/>
      <c r="I155" s="496"/>
      <c r="J155" s="512">
        <f t="shared" si="16"/>
        <v>0</v>
      </c>
      <c r="K155" s="496">
        <v>0</v>
      </c>
      <c r="M155" s="233"/>
    </row>
    <row r="156" spans="1:13" s="462" customFormat="1" ht="13.5" customHeight="1" x14ac:dyDescent="0.2">
      <c r="A156" s="676">
        <v>12</v>
      </c>
      <c r="B156" s="801" t="s">
        <v>629</v>
      </c>
      <c r="C156" s="802"/>
      <c r="D156" s="803"/>
      <c r="E156" s="496"/>
      <c r="F156" s="496"/>
      <c r="G156" s="496"/>
      <c r="H156" s="503"/>
      <c r="I156" s="496"/>
      <c r="J156" s="512">
        <f t="shared" si="16"/>
        <v>0</v>
      </c>
      <c r="K156" s="496">
        <v>45858</v>
      </c>
      <c r="M156" s="233"/>
    </row>
    <row r="157" spans="1:13" s="461" customFormat="1" ht="13.5" customHeight="1" x14ac:dyDescent="0.2">
      <c r="A157" s="676">
        <v>13</v>
      </c>
      <c r="B157" s="798" t="s">
        <v>640</v>
      </c>
      <c r="C157" s="799"/>
      <c r="D157" s="800"/>
      <c r="E157" s="496"/>
      <c r="F157" s="496"/>
      <c r="G157" s="496"/>
      <c r="H157" s="503"/>
      <c r="I157" s="496"/>
      <c r="J157" s="512">
        <f t="shared" si="16"/>
        <v>0</v>
      </c>
      <c r="K157" s="496">
        <v>0</v>
      </c>
      <c r="M157" s="233"/>
    </row>
    <row r="158" spans="1:13" s="461" customFormat="1" ht="13.5" customHeight="1" x14ac:dyDescent="0.2">
      <c r="A158" s="676">
        <v>14</v>
      </c>
      <c r="B158" s="798" t="s">
        <v>165</v>
      </c>
      <c r="C158" s="799"/>
      <c r="D158" s="800"/>
      <c r="E158" s="496">
        <f>1248558+48980-341142-2009</f>
        <v>954387</v>
      </c>
      <c r="F158" s="496">
        <v>204346</v>
      </c>
      <c r="G158" s="541"/>
      <c r="H158" s="497">
        <f>'R&amp;P Specific'!H82</f>
        <v>0</v>
      </c>
      <c r="I158" s="496"/>
      <c r="J158" s="512">
        <f t="shared" si="16"/>
        <v>1158733</v>
      </c>
      <c r="K158" s="496">
        <v>206341</v>
      </c>
      <c r="M158" s="233"/>
    </row>
    <row r="159" spans="1:13" s="461" customFormat="1" ht="13.5" customHeight="1" x14ac:dyDescent="0.2">
      <c r="A159" s="673"/>
      <c r="B159" s="786" t="s">
        <v>714</v>
      </c>
      <c r="C159" s="787"/>
      <c r="D159" s="788"/>
      <c r="E159" s="504">
        <f>SUM(E145:E158)</f>
        <v>2728177</v>
      </c>
      <c r="F159" s="504">
        <f t="shared" ref="F159:K159" si="17">SUM(F145:F158)</f>
        <v>350339</v>
      </c>
      <c r="G159" s="504">
        <f t="shared" si="17"/>
        <v>0</v>
      </c>
      <c r="H159" s="505">
        <f t="shared" si="17"/>
        <v>0</v>
      </c>
      <c r="I159" s="504">
        <f t="shared" si="17"/>
        <v>0</v>
      </c>
      <c r="J159" s="505">
        <f t="shared" si="17"/>
        <v>3078516</v>
      </c>
      <c r="K159" s="504">
        <f t="shared" si="17"/>
        <v>333048</v>
      </c>
      <c r="M159" s="233"/>
    </row>
    <row r="160" spans="1:13" ht="13.5" customHeight="1" x14ac:dyDescent="0.2">
      <c r="A160" s="524" t="s">
        <v>33</v>
      </c>
      <c r="B160" s="780" t="s">
        <v>698</v>
      </c>
      <c r="C160" s="781"/>
      <c r="D160" s="782"/>
      <c r="E160" s="494"/>
      <c r="F160" s="494"/>
      <c r="G160" s="494"/>
      <c r="H160" s="501"/>
      <c r="I160" s="494"/>
      <c r="J160" s="501"/>
      <c r="K160" s="494"/>
    </row>
    <row r="161" spans="1:11" ht="13.5" customHeight="1" x14ac:dyDescent="0.2">
      <c r="A161" s="503">
        <v>1</v>
      </c>
      <c r="B161" s="771" t="s">
        <v>100</v>
      </c>
      <c r="C161" s="772"/>
      <c r="D161" s="773"/>
      <c r="E161" s="496">
        <v>341142</v>
      </c>
      <c r="F161" s="496"/>
      <c r="G161" s="496"/>
      <c r="H161" s="503"/>
      <c r="I161" s="496"/>
      <c r="J161" s="512">
        <f t="shared" ref="J161:J168" si="18">SUM(E161:I161)</f>
        <v>341142</v>
      </c>
      <c r="K161" s="496">
        <v>326425</v>
      </c>
    </row>
    <row r="162" spans="1:11" ht="13.5" customHeight="1" x14ac:dyDescent="0.2">
      <c r="A162" s="503">
        <v>2</v>
      </c>
      <c r="B162" s="771" t="s">
        <v>101</v>
      </c>
      <c r="C162" s="772"/>
      <c r="D162" s="773"/>
      <c r="E162" s="496"/>
      <c r="F162" s="496"/>
      <c r="G162" s="496"/>
      <c r="H162" s="503"/>
      <c r="I162" s="496"/>
      <c r="J162" s="512">
        <f t="shared" si="18"/>
        <v>0</v>
      </c>
      <c r="K162" s="496">
        <v>2134</v>
      </c>
    </row>
    <row r="163" spans="1:11" ht="13.5" customHeight="1" x14ac:dyDescent="0.2">
      <c r="A163" s="503">
        <v>3</v>
      </c>
      <c r="B163" s="771" t="s">
        <v>14</v>
      </c>
      <c r="C163" s="772"/>
      <c r="D163" s="773"/>
      <c r="E163" s="496"/>
      <c r="F163" s="496"/>
      <c r="G163" s="541"/>
      <c r="H163" s="503"/>
      <c r="I163" s="496"/>
      <c r="J163" s="512">
        <f t="shared" si="18"/>
        <v>0</v>
      </c>
      <c r="K163" s="496">
        <v>0</v>
      </c>
    </row>
    <row r="164" spans="1:11" ht="13.5" customHeight="1" x14ac:dyDescent="0.2">
      <c r="A164" s="503">
        <v>4</v>
      </c>
      <c r="B164" s="771" t="s">
        <v>102</v>
      </c>
      <c r="C164" s="772"/>
      <c r="D164" s="773"/>
      <c r="E164" s="496"/>
      <c r="F164" s="496"/>
      <c r="G164" s="541"/>
      <c r="H164" s="503"/>
      <c r="I164" s="496"/>
      <c r="J164" s="512">
        <f t="shared" si="18"/>
        <v>0</v>
      </c>
      <c r="K164" s="496">
        <v>0</v>
      </c>
    </row>
    <row r="165" spans="1:11" ht="13.5" customHeight="1" x14ac:dyDescent="0.2">
      <c r="A165" s="503">
        <v>5</v>
      </c>
      <c r="B165" s="771" t="s">
        <v>198</v>
      </c>
      <c r="C165" s="772"/>
      <c r="D165" s="773"/>
      <c r="E165" s="496"/>
      <c r="F165" s="496"/>
      <c r="G165" s="496"/>
      <c r="H165" s="497">
        <f>'R&amp;P Specific'!H85</f>
        <v>0</v>
      </c>
      <c r="I165" s="496"/>
      <c r="J165" s="512">
        <f t="shared" si="18"/>
        <v>0</v>
      </c>
      <c r="K165" s="496">
        <v>0</v>
      </c>
    </row>
    <row r="166" spans="1:11" ht="13.5" customHeight="1" x14ac:dyDescent="0.2">
      <c r="A166" s="503">
        <v>6</v>
      </c>
      <c r="B166" s="771" t="s">
        <v>497</v>
      </c>
      <c r="C166" s="772"/>
      <c r="D166" s="773"/>
      <c r="E166" s="496"/>
      <c r="F166" s="496">
        <v>535996</v>
      </c>
      <c r="G166" s="496"/>
      <c r="H166" s="503"/>
      <c r="I166" s="496"/>
      <c r="J166" s="512">
        <f t="shared" si="18"/>
        <v>535996</v>
      </c>
      <c r="K166" s="496">
        <v>567630</v>
      </c>
    </row>
    <row r="167" spans="1:11" ht="13.5" customHeight="1" x14ac:dyDescent="0.2">
      <c r="A167" s="503">
        <v>7</v>
      </c>
      <c r="B167" s="771" t="s">
        <v>699</v>
      </c>
      <c r="C167" s="772"/>
      <c r="D167" s="773"/>
      <c r="E167" s="496"/>
      <c r="F167" s="496">
        <v>133999</v>
      </c>
      <c r="G167" s="496"/>
      <c r="H167" s="503"/>
      <c r="I167" s="496"/>
      <c r="J167" s="512">
        <f t="shared" si="18"/>
        <v>133999</v>
      </c>
      <c r="K167" s="496">
        <v>141907</v>
      </c>
    </row>
    <row r="168" spans="1:11" ht="13.5" customHeight="1" x14ac:dyDescent="0.2">
      <c r="A168" s="503">
        <v>8</v>
      </c>
      <c r="B168" s="771" t="s">
        <v>484</v>
      </c>
      <c r="C168" s="772"/>
      <c r="D168" s="773"/>
      <c r="E168" s="496"/>
      <c r="F168" s="496"/>
      <c r="G168" s="496"/>
      <c r="H168" s="503"/>
      <c r="I168" s="496"/>
      <c r="J168" s="512">
        <f t="shared" si="18"/>
        <v>0</v>
      </c>
      <c r="K168" s="496">
        <v>0</v>
      </c>
    </row>
    <row r="169" spans="1:11" ht="13.5" customHeight="1" x14ac:dyDescent="0.2">
      <c r="A169" s="505"/>
      <c r="B169" s="786" t="s">
        <v>714</v>
      </c>
      <c r="C169" s="787"/>
      <c r="D169" s="788"/>
      <c r="E169" s="504">
        <f>SUM(E161:E168)</f>
        <v>341142</v>
      </c>
      <c r="F169" s="504">
        <f t="shared" ref="F169:K169" si="19">SUM(F161:F168)</f>
        <v>669995</v>
      </c>
      <c r="G169" s="504">
        <f t="shared" si="19"/>
        <v>0</v>
      </c>
      <c r="H169" s="505">
        <f t="shared" si="19"/>
        <v>0</v>
      </c>
      <c r="I169" s="504">
        <f t="shared" si="19"/>
        <v>0</v>
      </c>
      <c r="J169" s="505">
        <f t="shared" si="19"/>
        <v>1011137</v>
      </c>
      <c r="K169" s="504">
        <f t="shared" si="19"/>
        <v>1038096</v>
      </c>
    </row>
    <row r="170" spans="1:11" ht="13.5" customHeight="1" x14ac:dyDescent="0.2">
      <c r="A170" s="524" t="s">
        <v>35</v>
      </c>
      <c r="B170" s="780" t="s">
        <v>182</v>
      </c>
      <c r="C170" s="781"/>
      <c r="D170" s="782"/>
      <c r="E170" s="494"/>
      <c r="F170" s="494"/>
      <c r="G170" s="494"/>
      <c r="H170" s="501"/>
      <c r="I170" s="494"/>
      <c r="J170" s="501"/>
      <c r="K170" s="494"/>
    </row>
    <row r="171" spans="1:11" ht="13.5" customHeight="1" x14ac:dyDescent="0.2">
      <c r="A171" s="503">
        <v>1</v>
      </c>
      <c r="B171" s="771" t="s">
        <v>5</v>
      </c>
      <c r="C171" s="772"/>
      <c r="D171" s="773"/>
      <c r="E171" s="496">
        <v>0</v>
      </c>
      <c r="F171" s="496"/>
      <c r="G171" s="541"/>
      <c r="H171" s="497">
        <f>'R&amp;P Specific'!H88</f>
        <v>0</v>
      </c>
      <c r="I171" s="496"/>
      <c r="J171" s="512">
        <f>SUM(E171:I171)</f>
        <v>0</v>
      </c>
      <c r="K171" s="496"/>
    </row>
    <row r="172" spans="1:11" ht="13.5" customHeight="1" x14ac:dyDescent="0.2">
      <c r="A172" s="503">
        <v>2</v>
      </c>
      <c r="B172" s="771" t="s">
        <v>7</v>
      </c>
      <c r="C172" s="772"/>
      <c r="D172" s="773"/>
      <c r="E172" s="496">
        <v>37802</v>
      </c>
      <c r="F172" s="496">
        <v>1505633</v>
      </c>
      <c r="G172" s="541"/>
      <c r="H172" s="497">
        <f>'R&amp;P Specific'!H89</f>
        <v>0</v>
      </c>
      <c r="I172" s="496"/>
      <c r="J172" s="512">
        <f>SUM(E172:I172)</f>
        <v>1543435</v>
      </c>
      <c r="K172" s="496">
        <v>2929811</v>
      </c>
    </row>
    <row r="173" spans="1:11" ht="13.5" customHeight="1" x14ac:dyDescent="0.2">
      <c r="A173" s="503">
        <v>3</v>
      </c>
      <c r="B173" s="771" t="s">
        <v>9</v>
      </c>
      <c r="C173" s="772"/>
      <c r="D173" s="773"/>
      <c r="E173" s="496"/>
      <c r="F173" s="496"/>
      <c r="G173" s="541"/>
      <c r="H173" s="497">
        <f>'R&amp;P Specific'!H90</f>
        <v>0</v>
      </c>
      <c r="I173" s="496"/>
      <c r="J173" s="512">
        <f>SUM(E173:I173)</f>
        <v>0</v>
      </c>
      <c r="K173" s="496">
        <v>0</v>
      </c>
    </row>
    <row r="174" spans="1:11" ht="13.5" customHeight="1" x14ac:dyDescent="0.2">
      <c r="A174" s="503">
        <v>4</v>
      </c>
      <c r="B174" s="771" t="s">
        <v>11</v>
      </c>
      <c r="C174" s="772"/>
      <c r="D174" s="773"/>
      <c r="E174" s="496"/>
      <c r="F174" s="496">
        <v>5000</v>
      </c>
      <c r="G174" s="541"/>
      <c r="H174" s="497">
        <f>'R&amp;P Specific'!H91</f>
        <v>0</v>
      </c>
      <c r="I174" s="496"/>
      <c r="J174" s="512">
        <f>SUM(E174:I174)</f>
        <v>5000</v>
      </c>
      <c r="K174" s="496">
        <v>5000</v>
      </c>
    </row>
    <row r="175" spans="1:11" ht="13.5" customHeight="1" x14ac:dyDescent="0.2">
      <c r="A175" s="505"/>
      <c r="B175" s="786" t="s">
        <v>714</v>
      </c>
      <c r="C175" s="787"/>
      <c r="D175" s="788"/>
      <c r="E175" s="504">
        <f>SUM(E171:E174)</f>
        <v>37802</v>
      </c>
      <c r="F175" s="504">
        <f t="shared" ref="F175:K175" si="20">SUM(F171:F174)</f>
        <v>1510633</v>
      </c>
      <c r="G175" s="504">
        <f t="shared" si="20"/>
        <v>0</v>
      </c>
      <c r="H175" s="505">
        <f t="shared" si="20"/>
        <v>0</v>
      </c>
      <c r="I175" s="504">
        <f t="shared" si="20"/>
        <v>0</v>
      </c>
      <c r="J175" s="505">
        <f t="shared" si="20"/>
        <v>1548435</v>
      </c>
      <c r="K175" s="504">
        <f t="shared" si="20"/>
        <v>2934811</v>
      </c>
    </row>
    <row r="176" spans="1:11" ht="28.5" customHeight="1" x14ac:dyDescent="0.2">
      <c r="A176" s="692"/>
      <c r="B176" s="810" t="s">
        <v>0</v>
      </c>
      <c r="C176" s="811"/>
      <c r="D176" s="812"/>
      <c r="E176" s="476">
        <f t="shared" ref="E176:K176" si="21">E175+E169+E159+E143+E139+E130+E125+E118+E103+E94+E77+E41</f>
        <v>33756443</v>
      </c>
      <c r="F176" s="476">
        <f t="shared" si="21"/>
        <v>7094119</v>
      </c>
      <c r="G176" s="476">
        <f t="shared" si="21"/>
        <v>0</v>
      </c>
      <c r="H176" s="476">
        <f t="shared" si="21"/>
        <v>0</v>
      </c>
      <c r="I176" s="476">
        <f t="shared" si="21"/>
        <v>0</v>
      </c>
      <c r="J176" s="476">
        <f t="shared" si="21"/>
        <v>40850562</v>
      </c>
      <c r="K176" s="476">
        <f t="shared" si="21"/>
        <v>32470966</v>
      </c>
    </row>
    <row r="177" spans="1:11" ht="27.75" customHeight="1" x14ac:dyDescent="0.2">
      <c r="A177" s="50"/>
      <c r="B177" s="804" t="s">
        <v>500</v>
      </c>
      <c r="C177" s="805"/>
      <c r="D177" s="806"/>
      <c r="E177" s="477">
        <f>RECEIPTS!C97-PAYMENTS!E176</f>
        <v>0</v>
      </c>
      <c r="F177" s="477">
        <f>RECEIPTS!D97-PAYMENTS!F176</f>
        <v>0</v>
      </c>
      <c r="G177" s="477">
        <f>RECEIPTS!E97-PAYMENTS!G176</f>
        <v>0</v>
      </c>
      <c r="H177" s="477">
        <f>RECEIPTS!F97-PAYMENTS!H176</f>
        <v>0</v>
      </c>
      <c r="I177" s="477">
        <f>RECEIPTS!G97-PAYMENTS!I176</f>
        <v>0</v>
      </c>
      <c r="J177" s="477">
        <f>RECEIPTS!H97-PAYMENTS!J176</f>
        <v>0</v>
      </c>
      <c r="K177" s="477">
        <f>RECEIPTS!I97-PAYMENTS!K176</f>
        <v>0</v>
      </c>
    </row>
    <row r="178" spans="1:11" s="466" customFormat="1" ht="38.25" customHeight="1" x14ac:dyDescent="0.25">
      <c r="A178" s="758" t="s">
        <v>840</v>
      </c>
      <c r="B178" s="758"/>
      <c r="C178" s="758"/>
      <c r="D178" s="758"/>
      <c r="E178" s="758"/>
      <c r="F178" s="758"/>
      <c r="G178" s="758"/>
      <c r="H178" s="758"/>
      <c r="I178" s="758"/>
      <c r="J178" s="758"/>
      <c r="K178" s="758"/>
    </row>
  </sheetData>
  <sheetProtection algorithmName="SHA-512" hashValue="n8Eub85fftM5Zkcju83ViUwKpjm8yV20pk9mQ66fC/a+r+9sYMugrwSCX6zPo2DoNjhEvN76trCYuy1BF36H0g==" saltValue="YxQyncvGJT+QM3tamFCXGA==" spinCount="100000" sheet="1" formatColumns="0" formatRows="0"/>
  <mergeCells count="147">
    <mergeCell ref="B177:D177"/>
    <mergeCell ref="C3:E3"/>
    <mergeCell ref="B172:D172"/>
    <mergeCell ref="B173:D173"/>
    <mergeCell ref="B174:D174"/>
    <mergeCell ref="B175:D175"/>
    <mergeCell ref="B176:D176"/>
    <mergeCell ref="B167:D167"/>
    <mergeCell ref="B168:D168"/>
    <mergeCell ref="B169:D169"/>
    <mergeCell ref="B170:D170"/>
    <mergeCell ref="B171:D171"/>
    <mergeCell ref="B162:D162"/>
    <mergeCell ref="B163:D163"/>
    <mergeCell ref="B164:D164"/>
    <mergeCell ref="B165:D165"/>
    <mergeCell ref="B166:D166"/>
    <mergeCell ref="B157:D157"/>
    <mergeCell ref="B158:D158"/>
    <mergeCell ref="B159:D159"/>
    <mergeCell ref="B160:D160"/>
    <mergeCell ref="B161:D161"/>
    <mergeCell ref="B152:D152"/>
    <mergeCell ref="B153:D153"/>
    <mergeCell ref="B154:D154"/>
    <mergeCell ref="B155:D155"/>
    <mergeCell ref="B156:D156"/>
    <mergeCell ref="B147:D147"/>
    <mergeCell ref="B148:D148"/>
    <mergeCell ref="B149:D149"/>
    <mergeCell ref="B150:D150"/>
    <mergeCell ref="B151:D151"/>
    <mergeCell ref="B142:D142"/>
    <mergeCell ref="B143:D143"/>
    <mergeCell ref="B144:D144"/>
    <mergeCell ref="B145:D145"/>
    <mergeCell ref="B146:D146"/>
    <mergeCell ref="B137:D137"/>
    <mergeCell ref="B138:D138"/>
    <mergeCell ref="B139:D139"/>
    <mergeCell ref="B140:D140"/>
    <mergeCell ref="B141:D141"/>
    <mergeCell ref="B133:D133"/>
    <mergeCell ref="B134:D134"/>
    <mergeCell ref="B135:D135"/>
    <mergeCell ref="B136:D136"/>
    <mergeCell ref="B128:D128"/>
    <mergeCell ref="B129:D129"/>
    <mergeCell ref="B130:D130"/>
    <mergeCell ref="B131:D131"/>
    <mergeCell ref="B132:D132"/>
    <mergeCell ref="B123:D123"/>
    <mergeCell ref="B124:D124"/>
    <mergeCell ref="B125:D125"/>
    <mergeCell ref="B126:D126"/>
    <mergeCell ref="B127:D127"/>
    <mergeCell ref="B118:D118"/>
    <mergeCell ref="B119:D119"/>
    <mergeCell ref="B120:D120"/>
    <mergeCell ref="B121:D121"/>
    <mergeCell ref="B122:D122"/>
    <mergeCell ref="B113:D113"/>
    <mergeCell ref="B114:D114"/>
    <mergeCell ref="B115:D115"/>
    <mergeCell ref="B116:D116"/>
    <mergeCell ref="B117:D117"/>
    <mergeCell ref="B108:D108"/>
    <mergeCell ref="B109:D109"/>
    <mergeCell ref="B110:D110"/>
    <mergeCell ref="B111:D111"/>
    <mergeCell ref="B112:D112"/>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83:D83"/>
    <mergeCell ref="B84:D84"/>
    <mergeCell ref="B85:D85"/>
    <mergeCell ref="B86:D86"/>
    <mergeCell ref="B87:D87"/>
    <mergeCell ref="B79:D79"/>
    <mergeCell ref="B80:D80"/>
    <mergeCell ref="B81:D81"/>
    <mergeCell ref="B82:D82"/>
    <mergeCell ref="B73:D73"/>
    <mergeCell ref="B74:D74"/>
    <mergeCell ref="B75:D75"/>
    <mergeCell ref="B76:D76"/>
    <mergeCell ref="B77:D77"/>
    <mergeCell ref="B70:D70"/>
    <mergeCell ref="B71:D71"/>
    <mergeCell ref="B72:D72"/>
    <mergeCell ref="B63:D63"/>
    <mergeCell ref="B64:D64"/>
    <mergeCell ref="B65:D65"/>
    <mergeCell ref="B66:D66"/>
    <mergeCell ref="B67:D67"/>
    <mergeCell ref="B78:D78"/>
    <mergeCell ref="B61:D61"/>
    <mergeCell ref="B62:D62"/>
    <mergeCell ref="B53:D53"/>
    <mergeCell ref="B54:D54"/>
    <mergeCell ref="B55:D55"/>
    <mergeCell ref="B56:D56"/>
    <mergeCell ref="B57:D57"/>
    <mergeCell ref="B68:D68"/>
    <mergeCell ref="B69:D69"/>
    <mergeCell ref="B48:D48"/>
    <mergeCell ref="B49:D49"/>
    <mergeCell ref="B50:D50"/>
    <mergeCell ref="B51:D51"/>
    <mergeCell ref="B52:D52"/>
    <mergeCell ref="A178:K178"/>
    <mergeCell ref="A1:K1"/>
    <mergeCell ref="A2:K2"/>
    <mergeCell ref="A3:A5"/>
    <mergeCell ref="G3:G4"/>
    <mergeCell ref="H3:H4"/>
    <mergeCell ref="I3:I4"/>
    <mergeCell ref="J3:J4"/>
    <mergeCell ref="K3:K4"/>
    <mergeCell ref="B4:B5"/>
    <mergeCell ref="B42:D42"/>
    <mergeCell ref="B43:D43"/>
    <mergeCell ref="B44:D44"/>
    <mergeCell ref="B45:D45"/>
    <mergeCell ref="B46:D46"/>
    <mergeCell ref="B47:D47"/>
    <mergeCell ref="B58:D58"/>
    <mergeCell ref="B59:D59"/>
    <mergeCell ref="B60:D60"/>
  </mergeCells>
  <dataValidations count="1">
    <dataValidation type="whole" operator="greaterThanOrEqual" allowBlank="1" showInputMessage="1" showErrorMessage="1" sqref="F41:K41 F7:J40 F42:J175 E7:E175">
      <formula1>0</formula1>
    </dataValidation>
  </dataValidations>
  <printOptions horizontalCentered="1"/>
  <pageMargins left="0.70866141732283472" right="0.31496062992125984" top="0.39370078740157483" bottom="0.23622047244094491" header="0.23622047244094491" footer="0.15748031496062992"/>
  <pageSetup paperSize="9" scale="85" orientation="landscape" blackAndWhite="1" r:id="rId1"/>
  <rowBreaks count="4" manualBreakCount="4">
    <brk id="41" max="16383" man="1"/>
    <brk id="77" max="16383" man="1"/>
    <brk id="118" max="8" man="1"/>
    <brk id="159" max="8"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99"/>
  <sheetViews>
    <sheetView view="pageBreakPreview" topLeftCell="A79" zoomScale="115" zoomScaleNormal="100" zoomScaleSheetLayoutView="115" workbookViewId="0">
      <selection activeCell="B90" sqref="B90:B94"/>
    </sheetView>
  </sheetViews>
  <sheetFormatPr defaultRowHeight="11.25" x14ac:dyDescent="0.2"/>
  <cols>
    <col min="1" max="1" width="7.42578125" style="229" customWidth="1"/>
    <col min="2" max="2" width="51.140625" style="474" customWidth="1"/>
    <col min="3" max="3" width="14.7109375" style="229" customWidth="1"/>
    <col min="4" max="4" width="15.28515625" style="229" customWidth="1"/>
    <col min="5" max="5" width="14.5703125" style="229" customWidth="1"/>
    <col min="6" max="6" width="15" style="229" customWidth="1"/>
    <col min="7" max="7" width="13.42578125" style="229" customWidth="1"/>
    <col min="8" max="9" width="13.7109375" style="229" customWidth="1"/>
    <col min="10" max="16384" width="9.140625" style="233"/>
  </cols>
  <sheetData>
    <row r="1" spans="1:9" s="124" customFormat="1" ht="18.75" x14ac:dyDescent="0.3">
      <c r="A1" s="819" t="str">
        <f>COVER!A1</f>
        <v>Kendriya Vidyalaya  GANGTOK</v>
      </c>
      <c r="B1" s="820"/>
      <c r="C1" s="820"/>
      <c r="D1" s="820"/>
      <c r="E1" s="820"/>
      <c r="F1" s="820"/>
      <c r="G1" s="820"/>
      <c r="H1" s="820"/>
      <c r="I1" s="821"/>
    </row>
    <row r="2" spans="1:9" s="99" customFormat="1" ht="20.25" customHeight="1" x14ac:dyDescent="0.2">
      <c r="A2" s="822" t="s">
        <v>877</v>
      </c>
      <c r="B2" s="823"/>
      <c r="C2" s="823"/>
      <c r="D2" s="823"/>
      <c r="E2" s="823"/>
      <c r="F2" s="823"/>
      <c r="G2" s="823"/>
      <c r="H2" s="823"/>
      <c r="I2" s="824"/>
    </row>
    <row r="3" spans="1:9" s="99" customFormat="1" ht="27" customHeight="1" x14ac:dyDescent="0.25">
      <c r="A3" s="765" t="s">
        <v>721</v>
      </c>
      <c r="B3" s="468" t="s">
        <v>489</v>
      </c>
      <c r="C3" s="816" t="s">
        <v>723</v>
      </c>
      <c r="D3" s="825" t="s">
        <v>713</v>
      </c>
      <c r="E3" s="756" t="s">
        <v>720</v>
      </c>
      <c r="F3" s="756" t="s">
        <v>834</v>
      </c>
      <c r="G3" s="756"/>
      <c r="H3" s="767" t="s">
        <v>150</v>
      </c>
      <c r="I3" s="767" t="s">
        <v>151</v>
      </c>
    </row>
    <row r="4" spans="1:9" s="99" customFormat="1" ht="15" customHeight="1" x14ac:dyDescent="0.2">
      <c r="A4" s="765"/>
      <c r="B4" s="757" t="s">
        <v>1</v>
      </c>
      <c r="C4" s="817"/>
      <c r="D4" s="826"/>
      <c r="E4" s="756"/>
      <c r="F4" s="756"/>
      <c r="G4" s="756"/>
      <c r="H4" s="767"/>
      <c r="I4" s="767"/>
    </row>
    <row r="5" spans="1:9" s="99" customFormat="1" x14ac:dyDescent="0.2">
      <c r="A5" s="766"/>
      <c r="B5" s="757"/>
      <c r="C5" s="469">
        <v>1</v>
      </c>
      <c r="D5" s="469">
        <v>2</v>
      </c>
      <c r="E5" s="469">
        <v>3</v>
      </c>
      <c r="F5" s="469">
        <v>4</v>
      </c>
      <c r="G5" s="469">
        <v>5</v>
      </c>
      <c r="H5" s="469">
        <v>6</v>
      </c>
      <c r="I5" s="469">
        <v>7</v>
      </c>
    </row>
    <row r="6" spans="1:9" ht="15" customHeight="1" x14ac:dyDescent="0.2">
      <c r="A6" s="470" t="s">
        <v>3</v>
      </c>
      <c r="B6" s="471" t="s">
        <v>169</v>
      </c>
      <c r="C6" s="453"/>
      <c r="D6" s="453"/>
      <c r="E6" s="453"/>
      <c r="F6" s="453"/>
      <c r="G6" s="453"/>
      <c r="H6" s="453"/>
      <c r="I6" s="453"/>
    </row>
    <row r="7" spans="1:9" s="461" customFormat="1" ht="15" customHeight="1" x14ac:dyDescent="0.2">
      <c r="A7" s="495">
        <v>1</v>
      </c>
      <c r="B7" s="487" t="s">
        <v>5</v>
      </c>
      <c r="C7" s="496"/>
      <c r="D7" s="496"/>
      <c r="E7" s="496"/>
      <c r="F7" s="496"/>
      <c r="G7" s="496"/>
      <c r="H7" s="514">
        <f>SUM(C7:G7)</f>
        <v>0</v>
      </c>
      <c r="I7" s="496"/>
    </row>
    <row r="8" spans="1:9" s="461" customFormat="1" ht="15" customHeight="1" x14ac:dyDescent="0.2">
      <c r="A8" s="495">
        <v>2</v>
      </c>
      <c r="B8" s="487" t="s">
        <v>7</v>
      </c>
      <c r="C8" s="496"/>
      <c r="D8" s="496"/>
      <c r="E8" s="496"/>
      <c r="F8" s="496"/>
      <c r="G8" s="496"/>
      <c r="H8" s="514">
        <f>SUM(C8:G8)</f>
        <v>0</v>
      </c>
      <c r="I8" s="496"/>
    </row>
    <row r="9" spans="1:9" s="461" customFormat="1" ht="15" customHeight="1" x14ac:dyDescent="0.2">
      <c r="A9" s="495">
        <v>3</v>
      </c>
      <c r="B9" s="487" t="s">
        <v>158</v>
      </c>
      <c r="C9" s="496"/>
      <c r="D9" s="496"/>
      <c r="E9" s="496"/>
      <c r="F9" s="496"/>
      <c r="G9" s="496"/>
      <c r="H9" s="514">
        <f>SUM(C9:G9)</f>
        <v>0</v>
      </c>
      <c r="I9" s="496"/>
    </row>
    <row r="10" spans="1:9" s="461" customFormat="1" ht="15" customHeight="1" x14ac:dyDescent="0.2">
      <c r="A10" s="495">
        <v>4</v>
      </c>
      <c r="B10" s="487" t="s">
        <v>11</v>
      </c>
      <c r="C10" s="496"/>
      <c r="D10" s="496"/>
      <c r="E10" s="496"/>
      <c r="F10" s="496"/>
      <c r="G10" s="496"/>
      <c r="H10" s="514">
        <f>SUM(C10:G10)</f>
        <v>0</v>
      </c>
      <c r="I10" s="496"/>
    </row>
    <row r="11" spans="1:9" s="461" customFormat="1" ht="15" customHeight="1" x14ac:dyDescent="0.2">
      <c r="A11" s="498"/>
      <c r="B11" s="488" t="s">
        <v>714</v>
      </c>
      <c r="C11" s="499">
        <f t="shared" ref="C11:I11" si="0">SUM(C7:C10)</f>
        <v>0</v>
      </c>
      <c r="D11" s="499">
        <f t="shared" si="0"/>
        <v>0</v>
      </c>
      <c r="E11" s="499">
        <f t="shared" si="0"/>
        <v>0</v>
      </c>
      <c r="F11" s="499">
        <f t="shared" si="0"/>
        <v>0</v>
      </c>
      <c r="G11" s="499">
        <f t="shared" si="0"/>
        <v>0</v>
      </c>
      <c r="H11" s="515">
        <f t="shared" si="0"/>
        <v>0</v>
      </c>
      <c r="I11" s="499">
        <f t="shared" si="0"/>
        <v>0</v>
      </c>
    </row>
    <row r="12" spans="1:9" s="461" customFormat="1" ht="15" customHeight="1" x14ac:dyDescent="0.2">
      <c r="A12" s="500" t="s">
        <v>715</v>
      </c>
      <c r="B12" s="484" t="s">
        <v>695</v>
      </c>
      <c r="C12" s="494"/>
      <c r="D12" s="494"/>
      <c r="E12" s="494"/>
      <c r="F12" s="494"/>
      <c r="G12" s="494"/>
      <c r="H12" s="516"/>
      <c r="I12" s="494"/>
    </row>
    <row r="13" spans="1:9" s="461" customFormat="1" ht="15" customHeight="1" x14ac:dyDescent="0.2">
      <c r="A13" s="502">
        <v>9</v>
      </c>
      <c r="B13" s="481" t="s">
        <v>681</v>
      </c>
      <c r="C13" s="496"/>
      <c r="D13" s="496"/>
      <c r="E13" s="496"/>
      <c r="F13" s="496"/>
      <c r="G13" s="496"/>
      <c r="H13" s="514">
        <f>SUM(C13:G13)</f>
        <v>0</v>
      </c>
      <c r="I13" s="496"/>
    </row>
    <row r="14" spans="1:9" s="461" customFormat="1" ht="15" customHeight="1" x14ac:dyDescent="0.2">
      <c r="A14" s="483"/>
      <c r="B14" s="488" t="s">
        <v>714</v>
      </c>
      <c r="C14" s="504">
        <f t="shared" ref="C14:I14" si="1">SUM(C13:C13)</f>
        <v>0</v>
      </c>
      <c r="D14" s="504">
        <f t="shared" si="1"/>
        <v>0</v>
      </c>
      <c r="E14" s="504">
        <f t="shared" si="1"/>
        <v>0</v>
      </c>
      <c r="F14" s="504">
        <f t="shared" si="1"/>
        <v>0</v>
      </c>
      <c r="G14" s="504">
        <f t="shared" si="1"/>
        <v>0</v>
      </c>
      <c r="H14" s="517">
        <f t="shared" si="1"/>
        <v>0</v>
      </c>
      <c r="I14" s="504">
        <f t="shared" si="1"/>
        <v>0</v>
      </c>
    </row>
    <row r="15" spans="1:9" s="461" customFormat="1" ht="15" customHeight="1" x14ac:dyDescent="0.2">
      <c r="A15" s="500" t="s">
        <v>21</v>
      </c>
      <c r="B15" s="484" t="s">
        <v>172</v>
      </c>
      <c r="C15" s="494"/>
      <c r="D15" s="494"/>
      <c r="E15" s="494"/>
      <c r="F15" s="494"/>
      <c r="G15" s="494"/>
      <c r="H15" s="516"/>
      <c r="I15" s="494"/>
    </row>
    <row r="16" spans="1:9" s="461" customFormat="1" ht="22.5" x14ac:dyDescent="0.2">
      <c r="A16" s="502">
        <v>3</v>
      </c>
      <c r="B16" s="481" t="s">
        <v>166</v>
      </c>
      <c r="C16" s="496"/>
      <c r="D16" s="496"/>
      <c r="E16" s="496"/>
      <c r="F16" s="496"/>
      <c r="G16" s="496"/>
      <c r="H16" s="514">
        <f>SUM(C16:G16)</f>
        <v>0</v>
      </c>
      <c r="I16" s="496"/>
    </row>
    <row r="17" spans="1:9" s="461" customFormat="1" ht="15" customHeight="1" x14ac:dyDescent="0.2">
      <c r="A17" s="502">
        <v>4</v>
      </c>
      <c r="B17" s="481" t="s">
        <v>317</v>
      </c>
      <c r="C17" s="496"/>
      <c r="D17" s="496"/>
      <c r="E17" s="496"/>
      <c r="F17" s="496"/>
      <c r="G17" s="496"/>
      <c r="H17" s="514">
        <f>SUM(C17:G17)</f>
        <v>0</v>
      </c>
      <c r="I17" s="496"/>
    </row>
    <row r="18" spans="1:9" s="461" customFormat="1" ht="15" customHeight="1" x14ac:dyDescent="0.2">
      <c r="A18" s="498"/>
      <c r="B18" s="488" t="s">
        <v>714</v>
      </c>
      <c r="C18" s="504">
        <f t="shared" ref="C18:I18" si="2">SUM(C16:C17)</f>
        <v>0</v>
      </c>
      <c r="D18" s="504">
        <f t="shared" si="2"/>
        <v>0</v>
      </c>
      <c r="E18" s="504">
        <f t="shared" si="2"/>
        <v>0</v>
      </c>
      <c r="F18" s="504">
        <f t="shared" si="2"/>
        <v>0</v>
      </c>
      <c r="G18" s="504">
        <f t="shared" si="2"/>
        <v>0</v>
      </c>
      <c r="H18" s="517">
        <f t="shared" si="2"/>
        <v>0</v>
      </c>
      <c r="I18" s="504">
        <f t="shared" si="2"/>
        <v>0</v>
      </c>
    </row>
    <row r="19" spans="1:9" s="461" customFormat="1" ht="15" customHeight="1" x14ac:dyDescent="0.2">
      <c r="A19" s="500" t="s">
        <v>25</v>
      </c>
      <c r="B19" s="484" t="s">
        <v>267</v>
      </c>
      <c r="C19" s="494"/>
      <c r="D19" s="494"/>
      <c r="E19" s="494"/>
      <c r="F19" s="494"/>
      <c r="G19" s="494"/>
      <c r="H19" s="516"/>
      <c r="I19" s="494"/>
    </row>
    <row r="20" spans="1:9" s="461" customFormat="1" ht="15" customHeight="1" x14ac:dyDescent="0.2">
      <c r="A20" s="502">
        <v>1</v>
      </c>
      <c r="B20" s="481" t="s">
        <v>167</v>
      </c>
      <c r="C20" s="496"/>
      <c r="D20" s="496"/>
      <c r="E20" s="496"/>
      <c r="F20" s="496"/>
      <c r="G20" s="496"/>
      <c r="H20" s="514">
        <f>SUM(C20:G20)</f>
        <v>0</v>
      </c>
      <c r="I20" s="496"/>
    </row>
    <row r="21" spans="1:9" s="461" customFormat="1" ht="15" customHeight="1" x14ac:dyDescent="0.2">
      <c r="A21" s="502">
        <v>2</v>
      </c>
      <c r="B21" s="481" t="s">
        <v>26</v>
      </c>
      <c r="C21" s="496"/>
      <c r="D21" s="496"/>
      <c r="E21" s="496"/>
      <c r="F21" s="496"/>
      <c r="G21" s="496"/>
      <c r="H21" s="514">
        <f>SUM(C21:G21)</f>
        <v>0</v>
      </c>
      <c r="I21" s="496"/>
    </row>
    <row r="22" spans="1:9" s="461" customFormat="1" ht="15" customHeight="1" x14ac:dyDescent="0.2">
      <c r="A22" s="498"/>
      <c r="B22" s="488" t="s">
        <v>714</v>
      </c>
      <c r="C22" s="504">
        <f t="shared" ref="C22:I22" si="3">SUM(C20:C21)</f>
        <v>0</v>
      </c>
      <c r="D22" s="504">
        <f t="shared" si="3"/>
        <v>0</v>
      </c>
      <c r="E22" s="504">
        <f t="shared" si="3"/>
        <v>0</v>
      </c>
      <c r="F22" s="504">
        <f t="shared" si="3"/>
        <v>0</v>
      </c>
      <c r="G22" s="504">
        <f t="shared" si="3"/>
        <v>0</v>
      </c>
      <c r="H22" s="517">
        <f t="shared" si="3"/>
        <v>0</v>
      </c>
      <c r="I22" s="504">
        <f t="shared" si="3"/>
        <v>0</v>
      </c>
    </row>
    <row r="23" spans="1:9" s="461" customFormat="1" ht="15" customHeight="1" x14ac:dyDescent="0.2">
      <c r="A23" s="500" t="s">
        <v>31</v>
      </c>
      <c r="B23" s="484" t="s">
        <v>175</v>
      </c>
      <c r="C23" s="494"/>
      <c r="D23" s="494"/>
      <c r="E23" s="494"/>
      <c r="F23" s="494"/>
      <c r="G23" s="494"/>
      <c r="H23" s="516"/>
      <c r="I23" s="494"/>
    </row>
    <row r="24" spans="1:9" s="461" customFormat="1" ht="15" customHeight="1" x14ac:dyDescent="0.2">
      <c r="A24" s="502">
        <v>2</v>
      </c>
      <c r="B24" s="481" t="s">
        <v>482</v>
      </c>
      <c r="C24" s="496"/>
      <c r="D24" s="496"/>
      <c r="E24" s="496"/>
      <c r="F24" s="496"/>
      <c r="G24" s="496"/>
      <c r="H24" s="514">
        <f>SUM(C24:G24)</f>
        <v>0</v>
      </c>
      <c r="I24" s="507"/>
    </row>
    <row r="25" spans="1:9" s="461" customFormat="1" ht="15" customHeight="1" x14ac:dyDescent="0.2">
      <c r="A25" s="502">
        <v>5</v>
      </c>
      <c r="B25" s="481" t="s">
        <v>450</v>
      </c>
      <c r="C25" s="496"/>
      <c r="D25" s="496"/>
      <c r="E25" s="496"/>
      <c r="F25" s="496"/>
      <c r="G25" s="496"/>
      <c r="H25" s="514">
        <f>SUM(C25:G25)</f>
        <v>0</v>
      </c>
      <c r="I25" s="507"/>
    </row>
    <row r="26" spans="1:9" s="461" customFormat="1" ht="15" customHeight="1" x14ac:dyDescent="0.2">
      <c r="A26" s="502">
        <v>8</v>
      </c>
      <c r="B26" s="481" t="s">
        <v>210</v>
      </c>
      <c r="C26" s="496"/>
      <c r="D26" s="496"/>
      <c r="E26" s="496"/>
      <c r="F26" s="496"/>
      <c r="G26" s="496"/>
      <c r="H26" s="514">
        <f>SUM(C26:G26)</f>
        <v>0</v>
      </c>
      <c r="I26" s="507"/>
    </row>
    <row r="27" spans="1:9" s="461" customFormat="1" ht="15" customHeight="1" x14ac:dyDescent="0.2">
      <c r="A27" s="498"/>
      <c r="B27" s="488" t="s">
        <v>714</v>
      </c>
      <c r="C27" s="504">
        <f t="shared" ref="C27:I27" si="4">SUM(C24:C26)</f>
        <v>0</v>
      </c>
      <c r="D27" s="504">
        <f t="shared" si="4"/>
        <v>0</v>
      </c>
      <c r="E27" s="504">
        <f t="shared" si="4"/>
        <v>0</v>
      </c>
      <c r="F27" s="504">
        <f t="shared" si="4"/>
        <v>0</v>
      </c>
      <c r="G27" s="504">
        <f t="shared" si="4"/>
        <v>0</v>
      </c>
      <c r="H27" s="517">
        <f t="shared" si="4"/>
        <v>0</v>
      </c>
      <c r="I27" s="504">
        <f t="shared" si="4"/>
        <v>0</v>
      </c>
    </row>
    <row r="28" spans="1:9" s="461" customFormat="1" ht="15" customHeight="1" x14ac:dyDescent="0.2">
      <c r="A28" s="500" t="s">
        <v>32</v>
      </c>
      <c r="B28" s="484" t="s">
        <v>176</v>
      </c>
      <c r="C28" s="494"/>
      <c r="D28" s="494"/>
      <c r="E28" s="494"/>
      <c r="F28" s="494"/>
      <c r="G28" s="494"/>
      <c r="H28" s="516"/>
      <c r="I28" s="494"/>
    </row>
    <row r="29" spans="1:9" s="461" customFormat="1" ht="15" customHeight="1" x14ac:dyDescent="0.2">
      <c r="A29" s="502">
        <v>1</v>
      </c>
      <c r="B29" s="481" t="s">
        <v>314</v>
      </c>
      <c r="C29" s="496"/>
      <c r="D29" s="496"/>
      <c r="E29" s="496"/>
      <c r="F29" s="496"/>
      <c r="G29" s="496"/>
      <c r="H29" s="514">
        <f>SUM(C29:G29)</f>
        <v>0</v>
      </c>
      <c r="I29" s="507"/>
    </row>
    <row r="30" spans="1:9" s="461" customFormat="1" ht="15" customHeight="1" x14ac:dyDescent="0.2">
      <c r="A30" s="502">
        <v>2</v>
      </c>
      <c r="B30" s="481" t="s">
        <v>30</v>
      </c>
      <c r="C30" s="496"/>
      <c r="D30" s="496"/>
      <c r="E30" s="496"/>
      <c r="F30" s="496"/>
      <c r="G30" s="496"/>
      <c r="H30" s="514">
        <f>SUM(C30:G30)</f>
        <v>0</v>
      </c>
      <c r="I30" s="507"/>
    </row>
    <row r="31" spans="1:9" s="461" customFormat="1" ht="15" customHeight="1" x14ac:dyDescent="0.2">
      <c r="A31" s="498"/>
      <c r="B31" s="488" t="s">
        <v>714</v>
      </c>
      <c r="C31" s="504">
        <f>SUM(C29:C30)</f>
        <v>0</v>
      </c>
      <c r="D31" s="504">
        <f t="shared" ref="D31:I31" si="5">SUM(D29:D30)</f>
        <v>0</v>
      </c>
      <c r="E31" s="504">
        <f t="shared" si="5"/>
        <v>0</v>
      </c>
      <c r="F31" s="504">
        <f t="shared" si="5"/>
        <v>0</v>
      </c>
      <c r="G31" s="504">
        <f t="shared" si="5"/>
        <v>0</v>
      </c>
      <c r="H31" s="517">
        <f t="shared" si="5"/>
        <v>0</v>
      </c>
      <c r="I31" s="504">
        <f t="shared" si="5"/>
        <v>0</v>
      </c>
    </row>
    <row r="32" spans="1:9" s="461" customFormat="1" ht="15" customHeight="1" x14ac:dyDescent="0.2">
      <c r="A32" s="500" t="s">
        <v>35</v>
      </c>
      <c r="B32" s="484" t="s">
        <v>315</v>
      </c>
      <c r="C32" s="494"/>
      <c r="D32" s="494"/>
      <c r="E32" s="494"/>
      <c r="F32" s="494"/>
      <c r="G32" s="494"/>
      <c r="H32" s="516"/>
      <c r="I32" s="494"/>
    </row>
    <row r="33" spans="1:9" s="461" customFormat="1" ht="15" customHeight="1" x14ac:dyDescent="0.2">
      <c r="A33" s="502">
        <v>3</v>
      </c>
      <c r="B33" s="481" t="s">
        <v>36</v>
      </c>
      <c r="C33" s="507"/>
      <c r="D33" s="507"/>
      <c r="E33" s="507"/>
      <c r="F33" s="507"/>
      <c r="G33" s="507"/>
      <c r="H33" s="514">
        <f>SUM(C33:G33)</f>
        <v>0</v>
      </c>
      <c r="I33" s="507"/>
    </row>
    <row r="34" spans="1:9" s="461" customFormat="1" ht="15" customHeight="1" x14ac:dyDescent="0.2">
      <c r="A34" s="502">
        <v>4</v>
      </c>
      <c r="B34" s="481" t="s">
        <v>163</v>
      </c>
      <c r="C34" s="507"/>
      <c r="D34" s="507"/>
      <c r="E34" s="507"/>
      <c r="F34" s="507"/>
      <c r="G34" s="507"/>
      <c r="H34" s="514">
        <f>SUM(C34:G34)</f>
        <v>0</v>
      </c>
      <c r="I34" s="507"/>
    </row>
    <row r="35" spans="1:9" s="461" customFormat="1" ht="15" customHeight="1" x14ac:dyDescent="0.2">
      <c r="A35" s="502">
        <v>5</v>
      </c>
      <c r="B35" s="481" t="s">
        <v>316</v>
      </c>
      <c r="C35" s="507"/>
      <c r="D35" s="507"/>
      <c r="E35" s="507"/>
      <c r="F35" s="507"/>
      <c r="G35" s="507"/>
      <c r="H35" s="514">
        <f>SUM(C35:G35)</f>
        <v>0</v>
      </c>
      <c r="I35" s="507"/>
    </row>
    <row r="36" spans="1:9" s="461" customFormat="1" ht="15" customHeight="1" x14ac:dyDescent="0.2">
      <c r="A36" s="502">
        <v>14</v>
      </c>
      <c r="B36" s="481" t="s">
        <v>165</v>
      </c>
      <c r="C36" s="507"/>
      <c r="D36" s="507"/>
      <c r="E36" s="507"/>
      <c r="F36" s="507"/>
      <c r="G36" s="507"/>
      <c r="H36" s="514">
        <f>SUM(C36:G36)</f>
        <v>0</v>
      </c>
      <c r="I36" s="507"/>
    </row>
    <row r="37" spans="1:9" s="461" customFormat="1" ht="15" customHeight="1" x14ac:dyDescent="0.2">
      <c r="A37" s="498"/>
      <c r="B37" s="488" t="s">
        <v>714</v>
      </c>
      <c r="C37" s="504">
        <f t="shared" ref="C37:I37" si="6">SUM(C33:C36)</f>
        <v>0</v>
      </c>
      <c r="D37" s="504">
        <f t="shared" si="6"/>
        <v>0</v>
      </c>
      <c r="E37" s="504">
        <f t="shared" si="6"/>
        <v>0</v>
      </c>
      <c r="F37" s="504">
        <f t="shared" si="6"/>
        <v>0</v>
      </c>
      <c r="G37" s="504">
        <f t="shared" si="6"/>
        <v>0</v>
      </c>
      <c r="H37" s="517">
        <f t="shared" si="6"/>
        <v>0</v>
      </c>
      <c r="I37" s="504">
        <f t="shared" si="6"/>
        <v>0</v>
      </c>
    </row>
    <row r="38" spans="1:9" s="461" customFormat="1" ht="24" customHeight="1" x14ac:dyDescent="0.2">
      <c r="A38" s="509"/>
      <c r="B38" s="510" t="s">
        <v>0</v>
      </c>
      <c r="C38" s="511">
        <f t="shared" ref="C38:I38" si="7">C37+C31+C27+C22+C18+C14+C11</f>
        <v>0</v>
      </c>
      <c r="D38" s="511">
        <f t="shared" si="7"/>
        <v>0</v>
      </c>
      <c r="E38" s="511">
        <f t="shared" si="7"/>
        <v>0</v>
      </c>
      <c r="F38" s="511">
        <f t="shared" si="7"/>
        <v>0</v>
      </c>
      <c r="G38" s="511">
        <f t="shared" si="7"/>
        <v>0</v>
      </c>
      <c r="H38" s="518">
        <f t="shared" si="7"/>
        <v>0</v>
      </c>
      <c r="I38" s="511">
        <f t="shared" si="7"/>
        <v>0</v>
      </c>
    </row>
    <row r="39" spans="1:9" ht="15.75" x14ac:dyDescent="0.2">
      <c r="A39" s="827" t="s">
        <v>152</v>
      </c>
      <c r="B39" s="489" t="s">
        <v>481</v>
      </c>
      <c r="C39" s="814" t="s">
        <v>723</v>
      </c>
      <c r="D39" s="814" t="s">
        <v>713</v>
      </c>
      <c r="E39" s="828" t="s">
        <v>720</v>
      </c>
      <c r="F39" s="828"/>
      <c r="G39" s="828"/>
      <c r="H39" s="829" t="s">
        <v>150</v>
      </c>
      <c r="I39" s="813" t="s">
        <v>151</v>
      </c>
    </row>
    <row r="40" spans="1:9" x14ac:dyDescent="0.2">
      <c r="A40" s="827"/>
      <c r="B40" s="814" t="s">
        <v>1</v>
      </c>
      <c r="C40" s="815"/>
      <c r="D40" s="815"/>
      <c r="E40" s="828"/>
      <c r="F40" s="828"/>
      <c r="G40" s="828"/>
      <c r="H40" s="829"/>
      <c r="I40" s="813"/>
    </row>
    <row r="41" spans="1:9" x14ac:dyDescent="0.2">
      <c r="A41" s="827"/>
      <c r="B41" s="815"/>
      <c r="C41" s="489">
        <v>1</v>
      </c>
      <c r="D41" s="489">
        <v>2</v>
      </c>
      <c r="E41" s="489">
        <v>3</v>
      </c>
      <c r="F41" s="489">
        <v>4</v>
      </c>
      <c r="G41" s="489">
        <v>5</v>
      </c>
      <c r="H41" s="519">
        <v>6</v>
      </c>
      <c r="I41" s="489">
        <v>7</v>
      </c>
    </row>
    <row r="42" spans="1:9" ht="13.5" customHeight="1" x14ac:dyDescent="0.2">
      <c r="A42" s="500" t="s">
        <v>16</v>
      </c>
      <c r="B42" s="484" t="s">
        <v>244</v>
      </c>
      <c r="C42" s="494"/>
      <c r="D42" s="494"/>
      <c r="E42" s="494"/>
      <c r="F42" s="494"/>
      <c r="G42" s="494"/>
      <c r="H42" s="516"/>
      <c r="I42" s="494"/>
    </row>
    <row r="43" spans="1:9" ht="18" customHeight="1" x14ac:dyDescent="0.2">
      <c r="A43" s="496">
        <v>15</v>
      </c>
      <c r="B43" s="486" t="s">
        <v>682</v>
      </c>
      <c r="C43" s="507"/>
      <c r="D43" s="507"/>
      <c r="E43" s="507"/>
      <c r="F43" s="507"/>
      <c r="G43" s="507"/>
      <c r="H43" s="514">
        <f>SUM(C43:G43)</f>
        <v>0</v>
      </c>
      <c r="I43" s="507"/>
    </row>
    <row r="44" spans="1:9" ht="12" x14ac:dyDescent="0.2">
      <c r="A44" s="504"/>
      <c r="B44" s="483" t="s">
        <v>714</v>
      </c>
      <c r="C44" s="504">
        <f t="shared" ref="C44:I44" si="8">SUM(C43:C43)</f>
        <v>0</v>
      </c>
      <c r="D44" s="504">
        <f t="shared" si="8"/>
        <v>0</v>
      </c>
      <c r="E44" s="504">
        <f t="shared" si="8"/>
        <v>0</v>
      </c>
      <c r="F44" s="504">
        <f t="shared" si="8"/>
        <v>0</v>
      </c>
      <c r="G44" s="504">
        <f t="shared" si="8"/>
        <v>0</v>
      </c>
      <c r="H44" s="517">
        <f t="shared" si="8"/>
        <v>0</v>
      </c>
      <c r="I44" s="504">
        <f t="shared" si="8"/>
        <v>0</v>
      </c>
    </row>
    <row r="45" spans="1:9" x14ac:dyDescent="0.2">
      <c r="A45" s="500" t="s">
        <v>17</v>
      </c>
      <c r="B45" s="484" t="s">
        <v>243</v>
      </c>
      <c r="C45" s="494"/>
      <c r="D45" s="494"/>
      <c r="E45" s="494"/>
      <c r="F45" s="494"/>
      <c r="G45" s="494"/>
      <c r="H45" s="516"/>
      <c r="I45" s="494"/>
    </row>
    <row r="46" spans="1:9" ht="12.75" x14ac:dyDescent="0.2">
      <c r="A46" s="496">
        <v>1</v>
      </c>
      <c r="B46" s="485" t="s">
        <v>84</v>
      </c>
      <c r="C46" s="507"/>
      <c r="D46" s="507"/>
      <c r="E46" s="507"/>
      <c r="F46" s="507"/>
      <c r="G46" s="507"/>
      <c r="H46" s="514">
        <f t="shared" ref="H46:H52" si="9">SUM(C46:G46)</f>
        <v>0</v>
      </c>
      <c r="I46" s="507"/>
    </row>
    <row r="47" spans="1:9" ht="12.75" x14ac:dyDescent="0.2">
      <c r="A47" s="496">
        <v>2</v>
      </c>
      <c r="B47" s="485" t="s">
        <v>85</v>
      </c>
      <c r="C47" s="507"/>
      <c r="D47" s="507"/>
      <c r="E47" s="507"/>
      <c r="F47" s="507"/>
      <c r="G47" s="507"/>
      <c r="H47" s="514">
        <f t="shared" si="9"/>
        <v>0</v>
      </c>
      <c r="I47" s="507"/>
    </row>
    <row r="48" spans="1:9" ht="12.75" x14ac:dyDescent="0.2">
      <c r="A48" s="496">
        <v>3</v>
      </c>
      <c r="B48" s="485" t="s">
        <v>444</v>
      </c>
      <c r="C48" s="507"/>
      <c r="D48" s="507"/>
      <c r="E48" s="507"/>
      <c r="F48" s="507"/>
      <c r="G48" s="507"/>
      <c r="H48" s="514">
        <f t="shared" si="9"/>
        <v>0</v>
      </c>
      <c r="I48" s="507"/>
    </row>
    <row r="49" spans="1:9" ht="12.75" x14ac:dyDescent="0.2">
      <c r="A49" s="496">
        <v>4</v>
      </c>
      <c r="B49" s="485" t="s">
        <v>86</v>
      </c>
      <c r="C49" s="507"/>
      <c r="D49" s="507"/>
      <c r="E49" s="507"/>
      <c r="F49" s="507"/>
      <c r="G49" s="507"/>
      <c r="H49" s="514">
        <f t="shared" si="9"/>
        <v>0</v>
      </c>
      <c r="I49" s="507"/>
    </row>
    <row r="50" spans="1:9" ht="12.75" x14ac:dyDescent="0.2">
      <c r="A50" s="496">
        <v>5</v>
      </c>
      <c r="B50" s="485" t="s">
        <v>87</v>
      </c>
      <c r="C50" s="507"/>
      <c r="D50" s="507"/>
      <c r="E50" s="507"/>
      <c r="F50" s="507"/>
      <c r="G50" s="507"/>
      <c r="H50" s="514">
        <f t="shared" si="9"/>
        <v>0</v>
      </c>
      <c r="I50" s="507"/>
    </row>
    <row r="51" spans="1:9" ht="12.75" x14ac:dyDescent="0.2">
      <c r="A51" s="496">
        <v>6</v>
      </c>
      <c r="B51" s="485" t="s">
        <v>88</v>
      </c>
      <c r="C51" s="507"/>
      <c r="D51" s="507"/>
      <c r="E51" s="507"/>
      <c r="F51" s="507"/>
      <c r="G51" s="507"/>
      <c r="H51" s="514">
        <f t="shared" si="9"/>
        <v>0</v>
      </c>
      <c r="I51" s="507"/>
    </row>
    <row r="52" spans="1:9" ht="12.75" x14ac:dyDescent="0.2">
      <c r="A52" s="496">
        <v>7</v>
      </c>
      <c r="B52" s="482" t="s">
        <v>453</v>
      </c>
      <c r="C52" s="507"/>
      <c r="D52" s="507"/>
      <c r="E52" s="507"/>
      <c r="F52" s="507"/>
      <c r="G52" s="507"/>
      <c r="H52" s="514">
        <f t="shared" si="9"/>
        <v>0</v>
      </c>
      <c r="I52" s="507"/>
    </row>
    <row r="53" spans="1:9" ht="12" x14ac:dyDescent="0.2">
      <c r="A53" s="504"/>
      <c r="B53" s="483" t="s">
        <v>714</v>
      </c>
      <c r="C53" s="504">
        <f>SUM(C46:C52)</f>
        <v>0</v>
      </c>
      <c r="D53" s="504">
        <f t="shared" ref="D53:I53" si="10">SUM(D46:D52)</f>
        <v>0</v>
      </c>
      <c r="E53" s="504">
        <f t="shared" si="10"/>
        <v>0</v>
      </c>
      <c r="F53" s="504">
        <f t="shared" si="10"/>
        <v>0</v>
      </c>
      <c r="G53" s="504">
        <f t="shared" si="10"/>
        <v>0</v>
      </c>
      <c r="H53" s="517">
        <f t="shared" si="10"/>
        <v>0</v>
      </c>
      <c r="I53" s="504">
        <f t="shared" si="10"/>
        <v>0</v>
      </c>
    </row>
    <row r="54" spans="1:9" x14ac:dyDescent="0.2">
      <c r="A54" s="500" t="s">
        <v>21</v>
      </c>
      <c r="B54" s="484" t="s">
        <v>180</v>
      </c>
      <c r="C54" s="494"/>
      <c r="D54" s="494"/>
      <c r="E54" s="494"/>
      <c r="F54" s="494"/>
      <c r="G54" s="494"/>
      <c r="H54" s="516"/>
      <c r="I54" s="494"/>
    </row>
    <row r="55" spans="1:9" ht="12.75" x14ac:dyDescent="0.2">
      <c r="A55" s="496">
        <v>1</v>
      </c>
      <c r="B55" s="485" t="s">
        <v>90</v>
      </c>
      <c r="C55" s="507"/>
      <c r="D55" s="507"/>
      <c r="E55" s="507"/>
      <c r="F55" s="507"/>
      <c r="G55" s="507"/>
      <c r="H55" s="514">
        <f t="shared" ref="H55:H67" si="11">SUM(C55:G55)</f>
        <v>0</v>
      </c>
      <c r="I55" s="507"/>
    </row>
    <row r="56" spans="1:9" ht="12.75" x14ac:dyDescent="0.2">
      <c r="A56" s="496">
        <v>2</v>
      </c>
      <c r="B56" s="485" t="s">
        <v>91</v>
      </c>
      <c r="C56" s="507"/>
      <c r="D56" s="507"/>
      <c r="E56" s="507"/>
      <c r="F56" s="507"/>
      <c r="G56" s="507"/>
      <c r="H56" s="514">
        <f t="shared" si="11"/>
        <v>0</v>
      </c>
      <c r="I56" s="507"/>
    </row>
    <row r="57" spans="1:9" ht="12.75" x14ac:dyDescent="0.2">
      <c r="A57" s="496">
        <v>3</v>
      </c>
      <c r="B57" s="485" t="s">
        <v>92</v>
      </c>
      <c r="C57" s="507"/>
      <c r="D57" s="507"/>
      <c r="E57" s="507"/>
      <c r="F57" s="507"/>
      <c r="G57" s="507"/>
      <c r="H57" s="514">
        <f t="shared" si="11"/>
        <v>0</v>
      </c>
      <c r="I57" s="507"/>
    </row>
    <row r="58" spans="1:9" ht="12.75" x14ac:dyDescent="0.2">
      <c r="A58" s="496">
        <v>4</v>
      </c>
      <c r="B58" s="485" t="s">
        <v>93</v>
      </c>
      <c r="C58" s="507"/>
      <c r="D58" s="507"/>
      <c r="E58" s="507"/>
      <c r="F58" s="507"/>
      <c r="G58" s="507"/>
      <c r="H58" s="514">
        <f t="shared" si="11"/>
        <v>0</v>
      </c>
      <c r="I58" s="507"/>
    </row>
    <row r="59" spans="1:9" ht="12.75" x14ac:dyDescent="0.2">
      <c r="A59" s="496">
        <v>5</v>
      </c>
      <c r="B59" s="485" t="s">
        <v>94</v>
      </c>
      <c r="C59" s="507"/>
      <c r="D59" s="507"/>
      <c r="E59" s="507"/>
      <c r="F59" s="507"/>
      <c r="G59" s="507"/>
      <c r="H59" s="514">
        <f t="shared" si="11"/>
        <v>0</v>
      </c>
      <c r="I59" s="507"/>
    </row>
    <row r="60" spans="1:9" ht="12.75" x14ac:dyDescent="0.2">
      <c r="A60" s="496">
        <v>6</v>
      </c>
      <c r="B60" s="485" t="s">
        <v>95</v>
      </c>
      <c r="C60" s="507"/>
      <c r="D60" s="507"/>
      <c r="E60" s="507"/>
      <c r="F60" s="507"/>
      <c r="G60" s="507"/>
      <c r="H60" s="514">
        <f t="shared" si="11"/>
        <v>0</v>
      </c>
      <c r="I60" s="507"/>
    </row>
    <row r="61" spans="1:9" ht="12.75" x14ac:dyDescent="0.2">
      <c r="A61" s="496">
        <v>7</v>
      </c>
      <c r="B61" s="485" t="s">
        <v>96</v>
      </c>
      <c r="C61" s="507"/>
      <c r="D61" s="507"/>
      <c r="E61" s="507"/>
      <c r="F61" s="507"/>
      <c r="G61" s="507"/>
      <c r="H61" s="514">
        <f t="shared" si="11"/>
        <v>0</v>
      </c>
      <c r="I61" s="507"/>
    </row>
    <row r="62" spans="1:9" ht="12.75" x14ac:dyDescent="0.2">
      <c r="A62" s="496">
        <v>8</v>
      </c>
      <c r="B62" s="485" t="s">
        <v>727</v>
      </c>
      <c r="C62" s="507"/>
      <c r="D62" s="507"/>
      <c r="E62" s="507"/>
      <c r="F62" s="507"/>
      <c r="G62" s="507"/>
      <c r="H62" s="514">
        <f t="shared" si="11"/>
        <v>0</v>
      </c>
      <c r="I62" s="507"/>
    </row>
    <row r="63" spans="1:9" ht="12.75" x14ac:dyDescent="0.2">
      <c r="A63" s="496">
        <v>9</v>
      </c>
      <c r="B63" s="485" t="s">
        <v>97</v>
      </c>
      <c r="C63" s="507"/>
      <c r="D63" s="507"/>
      <c r="E63" s="507"/>
      <c r="F63" s="507"/>
      <c r="G63" s="507"/>
      <c r="H63" s="514">
        <f t="shared" si="11"/>
        <v>0</v>
      </c>
      <c r="I63" s="507"/>
    </row>
    <row r="64" spans="1:9" ht="12.75" x14ac:dyDescent="0.2">
      <c r="A64" s="496">
        <v>10</v>
      </c>
      <c r="B64" s="485" t="s">
        <v>87</v>
      </c>
      <c r="C64" s="507"/>
      <c r="D64" s="507"/>
      <c r="E64" s="507"/>
      <c r="F64" s="507"/>
      <c r="G64" s="507"/>
      <c r="H64" s="514">
        <f t="shared" si="11"/>
        <v>0</v>
      </c>
      <c r="I64" s="507"/>
    </row>
    <row r="65" spans="1:9" ht="12.75" x14ac:dyDescent="0.2">
      <c r="A65" s="496">
        <v>11</v>
      </c>
      <c r="B65" s="485" t="s">
        <v>88</v>
      </c>
      <c r="C65" s="507"/>
      <c r="D65" s="507"/>
      <c r="E65" s="507"/>
      <c r="F65" s="507"/>
      <c r="G65" s="507"/>
      <c r="H65" s="514">
        <f t="shared" si="11"/>
        <v>0</v>
      </c>
      <c r="I65" s="507"/>
    </row>
    <row r="66" spans="1:9" ht="12.75" x14ac:dyDescent="0.2">
      <c r="A66" s="496">
        <v>12</v>
      </c>
      <c r="B66" s="485" t="s">
        <v>98</v>
      </c>
      <c r="C66" s="507"/>
      <c r="D66" s="507"/>
      <c r="E66" s="507"/>
      <c r="F66" s="507"/>
      <c r="G66" s="507"/>
      <c r="H66" s="514">
        <f t="shared" si="11"/>
        <v>0</v>
      </c>
      <c r="I66" s="507"/>
    </row>
    <row r="67" spans="1:9" ht="12.75" x14ac:dyDescent="0.2">
      <c r="A67" s="496">
        <v>13</v>
      </c>
      <c r="B67" s="485" t="s">
        <v>99</v>
      </c>
      <c r="C67" s="507"/>
      <c r="D67" s="507"/>
      <c r="E67" s="507"/>
      <c r="F67" s="507"/>
      <c r="G67" s="507"/>
      <c r="H67" s="514">
        <f t="shared" si="11"/>
        <v>0</v>
      </c>
      <c r="I67" s="507"/>
    </row>
    <row r="68" spans="1:9" ht="12" x14ac:dyDescent="0.2">
      <c r="A68" s="504"/>
      <c r="B68" s="483" t="s">
        <v>714</v>
      </c>
      <c r="C68" s="504">
        <f>SUM(C55:C67)</f>
        <v>0</v>
      </c>
      <c r="D68" s="504">
        <f t="shared" ref="D68:I68" si="12">SUM(D55:D67)</f>
        <v>0</v>
      </c>
      <c r="E68" s="504">
        <f t="shared" si="12"/>
        <v>0</v>
      </c>
      <c r="F68" s="504">
        <f t="shared" si="12"/>
        <v>0</v>
      </c>
      <c r="G68" s="504">
        <f t="shared" si="12"/>
        <v>0</v>
      </c>
      <c r="H68" s="517">
        <f t="shared" si="12"/>
        <v>0</v>
      </c>
      <c r="I68" s="504">
        <f t="shared" si="12"/>
        <v>0</v>
      </c>
    </row>
    <row r="69" spans="1:9" x14ac:dyDescent="0.2">
      <c r="A69" s="500" t="s">
        <v>469</v>
      </c>
      <c r="B69" s="484" t="s">
        <v>175</v>
      </c>
      <c r="C69" s="494"/>
      <c r="D69" s="494"/>
      <c r="E69" s="494"/>
      <c r="F69" s="494"/>
      <c r="G69" s="494"/>
      <c r="H69" s="516"/>
      <c r="I69" s="494"/>
    </row>
    <row r="70" spans="1:9" ht="12.75" x14ac:dyDescent="0.2">
      <c r="A70" s="502">
        <v>2</v>
      </c>
      <c r="B70" s="485" t="s">
        <v>482</v>
      </c>
      <c r="C70" s="507"/>
      <c r="D70" s="507"/>
      <c r="E70" s="507"/>
      <c r="F70" s="507"/>
      <c r="G70" s="507"/>
      <c r="H70" s="514">
        <f>SUM(C70:G70)</f>
        <v>0</v>
      </c>
      <c r="I70" s="507"/>
    </row>
    <row r="71" spans="1:9" ht="12.75" x14ac:dyDescent="0.2">
      <c r="A71" s="502">
        <v>5</v>
      </c>
      <c r="B71" s="485" t="s">
        <v>450</v>
      </c>
      <c r="C71" s="507"/>
      <c r="D71" s="507"/>
      <c r="E71" s="507"/>
      <c r="F71" s="507"/>
      <c r="G71" s="507"/>
      <c r="H71" s="514">
        <f>SUM(C71:G71)</f>
        <v>0</v>
      </c>
      <c r="I71" s="507"/>
    </row>
    <row r="72" spans="1:9" ht="12.75" x14ac:dyDescent="0.2">
      <c r="A72" s="502">
        <v>8</v>
      </c>
      <c r="B72" s="481" t="s">
        <v>210</v>
      </c>
      <c r="C72" s="507"/>
      <c r="D72" s="507"/>
      <c r="E72" s="507"/>
      <c r="F72" s="507"/>
      <c r="G72" s="507"/>
      <c r="H72" s="514">
        <f>SUM(C72:G72)</f>
        <v>0</v>
      </c>
      <c r="I72" s="507"/>
    </row>
    <row r="73" spans="1:9" s="229" customFormat="1" ht="12" x14ac:dyDescent="0.2">
      <c r="A73" s="498"/>
      <c r="B73" s="483" t="s">
        <v>714</v>
      </c>
      <c r="C73" s="504">
        <f t="shared" ref="C73:I73" si="13">SUM(C70:C72)</f>
        <v>0</v>
      </c>
      <c r="D73" s="504">
        <f t="shared" si="13"/>
        <v>0</v>
      </c>
      <c r="E73" s="504">
        <f t="shared" si="13"/>
        <v>0</v>
      </c>
      <c r="F73" s="504">
        <f t="shared" si="13"/>
        <v>0</v>
      </c>
      <c r="G73" s="504">
        <f t="shared" si="13"/>
        <v>0</v>
      </c>
      <c r="H73" s="517">
        <f t="shared" si="13"/>
        <v>0</v>
      </c>
      <c r="I73" s="504">
        <f t="shared" si="13"/>
        <v>0</v>
      </c>
    </row>
    <row r="74" spans="1:9" s="229" customFormat="1" x14ac:dyDescent="0.2">
      <c r="A74" s="500" t="s">
        <v>28</v>
      </c>
      <c r="B74" s="484" t="s">
        <v>176</v>
      </c>
      <c r="C74" s="494"/>
      <c r="D74" s="494"/>
      <c r="E74" s="494"/>
      <c r="F74" s="494"/>
      <c r="G74" s="494"/>
      <c r="H74" s="516"/>
      <c r="I74" s="494"/>
    </row>
    <row r="75" spans="1:9" s="229" customFormat="1" ht="12.75" x14ac:dyDescent="0.2">
      <c r="A75" s="502">
        <v>1</v>
      </c>
      <c r="B75" s="485" t="s">
        <v>314</v>
      </c>
      <c r="C75" s="507"/>
      <c r="D75" s="507"/>
      <c r="E75" s="507"/>
      <c r="F75" s="507"/>
      <c r="G75" s="507"/>
      <c r="H75" s="514">
        <f>SUM(C75:G75)</f>
        <v>0</v>
      </c>
      <c r="I75" s="507"/>
    </row>
    <row r="76" spans="1:9" s="229" customFormat="1" ht="12.75" x14ac:dyDescent="0.2">
      <c r="A76" s="502">
        <v>2</v>
      </c>
      <c r="B76" s="485" t="s">
        <v>30</v>
      </c>
      <c r="C76" s="507"/>
      <c r="D76" s="507"/>
      <c r="E76" s="507"/>
      <c r="F76" s="507"/>
      <c r="G76" s="507"/>
      <c r="H76" s="514">
        <f>SUM(C76:G76)</f>
        <v>0</v>
      </c>
      <c r="I76" s="507"/>
    </row>
    <row r="77" spans="1:9" s="229" customFormat="1" ht="12" x14ac:dyDescent="0.2">
      <c r="A77" s="498"/>
      <c r="B77" s="483" t="s">
        <v>714</v>
      </c>
      <c r="C77" s="504">
        <f>SUM(C75:C76)</f>
        <v>0</v>
      </c>
      <c r="D77" s="504">
        <f t="shared" ref="D77:I77" si="14">SUM(D75:D76)</f>
        <v>0</v>
      </c>
      <c r="E77" s="504">
        <f t="shared" si="14"/>
        <v>0</v>
      </c>
      <c r="F77" s="504">
        <f t="shared" si="14"/>
        <v>0</v>
      </c>
      <c r="G77" s="504">
        <f t="shared" si="14"/>
        <v>0</v>
      </c>
      <c r="H77" s="517">
        <f t="shared" si="14"/>
        <v>0</v>
      </c>
      <c r="I77" s="504">
        <f t="shared" si="14"/>
        <v>0</v>
      </c>
    </row>
    <row r="78" spans="1:9" s="229" customFormat="1" x14ac:dyDescent="0.2">
      <c r="A78" s="500" t="s">
        <v>32</v>
      </c>
      <c r="B78" s="484" t="s">
        <v>315</v>
      </c>
      <c r="C78" s="494"/>
      <c r="D78" s="494"/>
      <c r="E78" s="494"/>
      <c r="F78" s="494"/>
      <c r="G78" s="494"/>
      <c r="H78" s="516"/>
      <c r="I78" s="494"/>
    </row>
    <row r="79" spans="1:9" ht="12.75" x14ac:dyDescent="0.2">
      <c r="A79" s="502">
        <v>3</v>
      </c>
      <c r="B79" s="485" t="s">
        <v>36</v>
      </c>
      <c r="C79" s="507"/>
      <c r="D79" s="507"/>
      <c r="E79" s="507"/>
      <c r="F79" s="507"/>
      <c r="G79" s="507"/>
      <c r="H79" s="514">
        <f>SUM(C79:G79)</f>
        <v>0</v>
      </c>
      <c r="I79" s="507"/>
    </row>
    <row r="80" spans="1:9" ht="12.75" x14ac:dyDescent="0.2">
      <c r="A80" s="502">
        <v>4</v>
      </c>
      <c r="B80" s="485" t="s">
        <v>163</v>
      </c>
      <c r="C80" s="507"/>
      <c r="D80" s="507"/>
      <c r="E80" s="507"/>
      <c r="F80" s="507"/>
      <c r="G80" s="507"/>
      <c r="H80" s="514">
        <f>SUM(C80:G80)</f>
        <v>0</v>
      </c>
      <c r="I80" s="507"/>
    </row>
    <row r="81" spans="1:9" s="229" customFormat="1" ht="12.75" x14ac:dyDescent="0.2">
      <c r="A81" s="502">
        <v>5</v>
      </c>
      <c r="B81" s="485" t="s">
        <v>316</v>
      </c>
      <c r="C81" s="507"/>
      <c r="D81" s="507"/>
      <c r="E81" s="507"/>
      <c r="F81" s="507"/>
      <c r="G81" s="507"/>
      <c r="H81" s="514">
        <f>SUM(C81:G81)</f>
        <v>0</v>
      </c>
      <c r="I81" s="507"/>
    </row>
    <row r="82" spans="1:9" s="229" customFormat="1" ht="12.75" x14ac:dyDescent="0.2">
      <c r="A82" s="502">
        <v>14</v>
      </c>
      <c r="B82" s="481" t="s">
        <v>165</v>
      </c>
      <c r="C82" s="507"/>
      <c r="D82" s="507"/>
      <c r="E82" s="507"/>
      <c r="F82" s="507"/>
      <c r="G82" s="507"/>
      <c r="H82" s="514">
        <f>SUM(C82:G82)</f>
        <v>0</v>
      </c>
      <c r="I82" s="507"/>
    </row>
    <row r="83" spans="1:9" s="229" customFormat="1" ht="12" x14ac:dyDescent="0.2">
      <c r="A83" s="498"/>
      <c r="B83" s="483" t="s">
        <v>714</v>
      </c>
      <c r="C83" s="504">
        <f t="shared" ref="C83:I83" si="15">SUM(C79:C82)</f>
        <v>0</v>
      </c>
      <c r="D83" s="504">
        <f t="shared" si="15"/>
        <v>0</v>
      </c>
      <c r="E83" s="504">
        <f t="shared" si="15"/>
        <v>0</v>
      </c>
      <c r="F83" s="504">
        <f t="shared" si="15"/>
        <v>0</v>
      </c>
      <c r="G83" s="504">
        <f t="shared" si="15"/>
        <v>0</v>
      </c>
      <c r="H83" s="517">
        <f t="shared" si="15"/>
        <v>0</v>
      </c>
      <c r="I83" s="504">
        <f t="shared" si="15"/>
        <v>0</v>
      </c>
    </row>
    <row r="84" spans="1:9" s="229" customFormat="1" ht="12.75" x14ac:dyDescent="0.2">
      <c r="A84" s="500" t="s">
        <v>33</v>
      </c>
      <c r="B84" s="484" t="s">
        <v>698</v>
      </c>
      <c r="C84" s="494"/>
      <c r="D84" s="494"/>
      <c r="E84" s="494"/>
      <c r="F84" s="494"/>
      <c r="G84" s="494"/>
      <c r="H84" s="516"/>
      <c r="I84" s="494"/>
    </row>
    <row r="85" spans="1:9" s="229" customFormat="1" ht="12.75" x14ac:dyDescent="0.2">
      <c r="A85" s="496">
        <v>5</v>
      </c>
      <c r="B85" s="485" t="s">
        <v>198</v>
      </c>
      <c r="C85" s="507"/>
      <c r="D85" s="507"/>
      <c r="E85" s="507"/>
      <c r="F85" s="507"/>
      <c r="G85" s="507"/>
      <c r="H85" s="514">
        <f>SUM(C85:G85)</f>
        <v>0</v>
      </c>
      <c r="I85" s="507"/>
    </row>
    <row r="86" spans="1:9" s="229" customFormat="1" ht="12" x14ac:dyDescent="0.2">
      <c r="A86" s="504"/>
      <c r="B86" s="483" t="s">
        <v>714</v>
      </c>
      <c r="C86" s="504">
        <f t="shared" ref="C86:I86" si="16">SUM(C85:C85)</f>
        <v>0</v>
      </c>
      <c r="D86" s="504">
        <f t="shared" si="16"/>
        <v>0</v>
      </c>
      <c r="E86" s="504">
        <f t="shared" si="16"/>
        <v>0</v>
      </c>
      <c r="F86" s="504">
        <f t="shared" si="16"/>
        <v>0</v>
      </c>
      <c r="G86" s="504">
        <f t="shared" si="16"/>
        <v>0</v>
      </c>
      <c r="H86" s="517">
        <f t="shared" si="16"/>
        <v>0</v>
      </c>
      <c r="I86" s="504">
        <f t="shared" si="16"/>
        <v>0</v>
      </c>
    </row>
    <row r="87" spans="1:9" s="229" customFormat="1" x14ac:dyDescent="0.2">
      <c r="A87" s="500" t="s">
        <v>35</v>
      </c>
      <c r="B87" s="484" t="s">
        <v>182</v>
      </c>
      <c r="C87" s="494"/>
      <c r="D87" s="494"/>
      <c r="E87" s="494"/>
      <c r="F87" s="494"/>
      <c r="G87" s="494"/>
      <c r="H87" s="516"/>
      <c r="I87" s="494"/>
    </row>
    <row r="88" spans="1:9" ht="12.75" x14ac:dyDescent="0.2">
      <c r="A88" s="496">
        <v>1</v>
      </c>
      <c r="B88" s="485" t="s">
        <v>5</v>
      </c>
      <c r="C88" s="507"/>
      <c r="D88" s="507"/>
      <c r="E88" s="507"/>
      <c r="F88" s="507"/>
      <c r="G88" s="507"/>
      <c r="H88" s="514">
        <f>SUM(C88:G88)</f>
        <v>0</v>
      </c>
      <c r="I88" s="507"/>
    </row>
    <row r="89" spans="1:9" ht="12.75" x14ac:dyDescent="0.2">
      <c r="A89" s="496">
        <v>2</v>
      </c>
      <c r="B89" s="485" t="s">
        <v>7</v>
      </c>
      <c r="C89" s="507"/>
      <c r="D89" s="507"/>
      <c r="E89" s="507"/>
      <c r="F89" s="507"/>
      <c r="G89" s="507"/>
      <c r="H89" s="514">
        <f>SUM(C89:G89)</f>
        <v>0</v>
      </c>
      <c r="I89" s="507"/>
    </row>
    <row r="90" spans="1:9" ht="12.75" x14ac:dyDescent="0.2">
      <c r="A90" s="496">
        <v>3</v>
      </c>
      <c r="B90" s="485" t="s">
        <v>9</v>
      </c>
      <c r="C90" s="507"/>
      <c r="D90" s="507"/>
      <c r="E90" s="507"/>
      <c r="F90" s="507"/>
      <c r="G90" s="507"/>
      <c r="H90" s="514">
        <f>SUM(C90:G90)</f>
        <v>0</v>
      </c>
      <c r="I90" s="507"/>
    </row>
    <row r="91" spans="1:9" ht="12.75" x14ac:dyDescent="0.2">
      <c r="A91" s="496">
        <v>4</v>
      </c>
      <c r="B91" s="485" t="s">
        <v>11</v>
      </c>
      <c r="C91" s="507"/>
      <c r="D91" s="507"/>
      <c r="E91" s="507"/>
      <c r="F91" s="507"/>
      <c r="G91" s="507"/>
      <c r="H91" s="514">
        <f>SUM(C91:G91)</f>
        <v>0</v>
      </c>
      <c r="I91" s="507"/>
    </row>
    <row r="92" spans="1:9" ht="12" x14ac:dyDescent="0.2">
      <c r="A92" s="504"/>
      <c r="B92" s="483" t="s">
        <v>714</v>
      </c>
      <c r="C92" s="504">
        <f>SUM(C88:C91)</f>
        <v>0</v>
      </c>
      <c r="D92" s="504">
        <f t="shared" ref="D92:I92" si="17">SUM(D88:D91)</f>
        <v>0</v>
      </c>
      <c r="E92" s="504">
        <f t="shared" si="17"/>
        <v>0</v>
      </c>
      <c r="F92" s="504">
        <f t="shared" si="17"/>
        <v>0</v>
      </c>
      <c r="G92" s="504">
        <f t="shared" si="17"/>
        <v>0</v>
      </c>
      <c r="H92" s="517">
        <f t="shared" si="17"/>
        <v>0</v>
      </c>
      <c r="I92" s="504">
        <f t="shared" si="17"/>
        <v>0</v>
      </c>
    </row>
    <row r="93" spans="1:9" ht="26.25" customHeight="1" x14ac:dyDescent="0.2">
      <c r="A93" s="463"/>
      <c r="B93" s="464" t="s">
        <v>0</v>
      </c>
      <c r="C93" s="520">
        <f t="shared" ref="C93:I93" si="18">C92+C86+C83+C77+C73+C68+C53+C44</f>
        <v>0</v>
      </c>
      <c r="D93" s="520">
        <f t="shared" si="18"/>
        <v>0</v>
      </c>
      <c r="E93" s="520">
        <f t="shared" si="18"/>
        <v>0</v>
      </c>
      <c r="F93" s="520">
        <f t="shared" si="18"/>
        <v>0</v>
      </c>
      <c r="G93" s="520">
        <f t="shared" si="18"/>
        <v>0</v>
      </c>
      <c r="H93" s="520">
        <f t="shared" si="18"/>
        <v>0</v>
      </c>
      <c r="I93" s="520">
        <f t="shared" si="18"/>
        <v>0</v>
      </c>
    </row>
    <row r="94" spans="1:9" ht="12.75" x14ac:dyDescent="0.2">
      <c r="A94" s="155"/>
      <c r="B94" s="464"/>
      <c r="C94" s="520"/>
      <c r="D94" s="520"/>
      <c r="E94" s="520"/>
      <c r="F94" s="520"/>
      <c r="G94" s="520"/>
      <c r="H94" s="520"/>
      <c r="I94" s="490"/>
    </row>
    <row r="95" spans="1:9" ht="25.5" customHeight="1" x14ac:dyDescent="0.2">
      <c r="A95" s="155"/>
      <c r="B95" s="465" t="s">
        <v>500</v>
      </c>
      <c r="C95" s="521">
        <f t="shared" ref="C95:I95" si="19">C38-C93</f>
        <v>0</v>
      </c>
      <c r="D95" s="521">
        <f t="shared" si="19"/>
        <v>0</v>
      </c>
      <c r="E95" s="521">
        <f t="shared" si="19"/>
        <v>0</v>
      </c>
      <c r="F95" s="521">
        <f t="shared" si="19"/>
        <v>0</v>
      </c>
      <c r="G95" s="521">
        <f t="shared" si="19"/>
        <v>0</v>
      </c>
      <c r="H95" s="521">
        <f t="shared" si="19"/>
        <v>0</v>
      </c>
      <c r="I95" s="521">
        <f t="shared" si="19"/>
        <v>0</v>
      </c>
    </row>
    <row r="99" spans="1:9" ht="15.75" x14ac:dyDescent="0.25">
      <c r="A99" s="818" t="s">
        <v>840</v>
      </c>
      <c r="B99" s="818"/>
      <c r="C99" s="818"/>
      <c r="D99" s="818"/>
      <c r="E99" s="818"/>
      <c r="F99" s="818"/>
      <c r="G99" s="818"/>
      <c r="H99" s="818"/>
      <c r="I99" s="818"/>
    </row>
  </sheetData>
  <sheetProtection algorithmName="SHA-512" hashValue="8piyf1yU89SKXJ1X14NWXBefwCAgEGfIvhSWeW/RbOuqiwJ9QMCHh68+MqEb+TWJNUL8gh/z4kaP0/Xw+rnQ5A==" saltValue="A7EzWC5PobVMJ6erG2FHGg==" spinCount="100000" sheet="1" objects="1" scenarios="1"/>
  <mergeCells count="21">
    <mergeCell ref="A99:I99"/>
    <mergeCell ref="A1:I1"/>
    <mergeCell ref="A2:I2"/>
    <mergeCell ref="A3:A5"/>
    <mergeCell ref="E3:E4"/>
    <mergeCell ref="F3:F4"/>
    <mergeCell ref="G3:G4"/>
    <mergeCell ref="H3:H4"/>
    <mergeCell ref="I3:I4"/>
    <mergeCell ref="B4:B5"/>
    <mergeCell ref="D3:D4"/>
    <mergeCell ref="A39:A41"/>
    <mergeCell ref="E39:E40"/>
    <mergeCell ref="F39:F40"/>
    <mergeCell ref="G39:G40"/>
    <mergeCell ref="H39:H40"/>
    <mergeCell ref="I39:I40"/>
    <mergeCell ref="B40:B41"/>
    <mergeCell ref="C3:C4"/>
    <mergeCell ref="D39:D40"/>
    <mergeCell ref="C39:C40"/>
  </mergeCells>
  <dataValidations count="1">
    <dataValidation type="whole" operator="greaterThanOrEqual" allowBlank="1" showInputMessage="1" showErrorMessage="1" sqref="C7:G38 C43:H92">
      <formula1>0</formula1>
    </dataValidation>
  </dataValidations>
  <printOptions horizontalCentered="1"/>
  <pageMargins left="0.43307086614173229" right="0.23622047244094491" top="0.31496062992125984" bottom="0.15748031496062992" header="0.15748031496062992" footer="0.15748031496062992"/>
  <pageSetup paperSize="9" scale="72" orientation="landscape" blackAndWhite="1" r:id="rId1"/>
  <rowBreaks count="1" manualBreakCount="1">
    <brk id="53"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340"/>
  <sheetViews>
    <sheetView view="pageBreakPreview" zoomScale="85" zoomScaleNormal="100" zoomScaleSheetLayoutView="85" workbookViewId="0">
      <selection activeCell="D12" sqref="D12"/>
    </sheetView>
  </sheetViews>
  <sheetFormatPr defaultColWidth="4.28515625" defaultRowHeight="12.75" x14ac:dyDescent="0.25"/>
  <cols>
    <col min="1" max="1" width="4.28515625" style="73" customWidth="1"/>
    <col min="2" max="2" width="61.5703125" style="75" customWidth="1"/>
    <col min="3" max="3" width="16.7109375" style="74" customWidth="1"/>
    <col min="4" max="4" width="16.5703125" style="74" customWidth="1"/>
    <col min="5" max="8" width="16.7109375" style="74" customWidth="1"/>
    <col min="9" max="9" width="17.140625" style="66" customWidth="1"/>
    <col min="10" max="10" width="15.140625" style="66" customWidth="1"/>
    <col min="11" max="11" width="10.7109375" style="66" bestFit="1" customWidth="1"/>
    <col min="12" max="255" width="9.140625" style="66" customWidth="1"/>
    <col min="256" max="16384" width="4.28515625" style="66"/>
  </cols>
  <sheetData>
    <row r="1" spans="1:10" s="63" customFormat="1" ht="14.25" customHeight="1" x14ac:dyDescent="0.25">
      <c r="A1" s="830" t="str">
        <f>COVER!A1</f>
        <v>Kendriya Vidyalaya  GANGTOK</v>
      </c>
      <c r="B1" s="830"/>
      <c r="C1" s="830"/>
      <c r="D1" s="830"/>
      <c r="E1" s="830"/>
      <c r="F1" s="830"/>
      <c r="G1" s="830"/>
      <c r="H1" s="830"/>
    </row>
    <row r="2" spans="1:10" s="63" customFormat="1" ht="14.25" customHeight="1" x14ac:dyDescent="0.25">
      <c r="A2" s="64"/>
      <c r="C2" s="64"/>
      <c r="D2" s="848" t="s">
        <v>518</v>
      </c>
      <c r="E2" s="848"/>
      <c r="F2" s="848"/>
      <c r="G2" s="848"/>
    </row>
    <row r="3" spans="1:10" s="63" customFormat="1" ht="14.25" customHeight="1" x14ac:dyDescent="0.25">
      <c r="A3" s="64"/>
      <c r="C3" s="64"/>
      <c r="D3" s="64"/>
      <c r="E3" s="64"/>
      <c r="F3" s="64"/>
      <c r="G3" s="65"/>
      <c r="H3" s="65"/>
    </row>
    <row r="4" spans="1:10" s="63" customFormat="1" ht="60.75" customHeight="1" x14ac:dyDescent="0.25">
      <c r="A4" s="831" t="s">
        <v>501</v>
      </c>
      <c r="B4" s="832"/>
      <c r="C4" s="832"/>
      <c r="D4" s="832"/>
      <c r="E4" s="832"/>
      <c r="F4" s="832"/>
      <c r="G4" s="832"/>
      <c r="H4" s="832"/>
    </row>
    <row r="5" spans="1:10" s="63" customFormat="1" ht="14.25" customHeight="1" thickBot="1" x14ac:dyDescent="0.3">
      <c r="A5" s="64"/>
      <c r="B5" s="64"/>
      <c r="C5" s="64"/>
      <c r="D5" s="64"/>
      <c r="E5" s="64"/>
      <c r="F5" s="64"/>
      <c r="G5" s="64"/>
      <c r="H5" s="64"/>
    </row>
    <row r="6" spans="1:10" ht="29.25" customHeight="1" x14ac:dyDescent="0.25">
      <c r="A6" s="833" t="s">
        <v>152</v>
      </c>
      <c r="B6" s="836" t="s">
        <v>1</v>
      </c>
      <c r="C6" s="839" t="s">
        <v>502</v>
      </c>
      <c r="D6" s="842" t="s">
        <v>503</v>
      </c>
      <c r="E6" s="843"/>
      <c r="F6" s="842" t="s">
        <v>504</v>
      </c>
      <c r="G6" s="843"/>
      <c r="H6" s="846" t="s">
        <v>505</v>
      </c>
    </row>
    <row r="7" spans="1:10" ht="24" customHeight="1" thickBot="1" x14ac:dyDescent="0.3">
      <c r="A7" s="834"/>
      <c r="B7" s="837"/>
      <c r="C7" s="840"/>
      <c r="D7" s="844"/>
      <c r="E7" s="845"/>
      <c r="F7" s="844"/>
      <c r="G7" s="845"/>
      <c r="H7" s="840"/>
    </row>
    <row r="8" spans="1:10" ht="35.25" customHeight="1" thickBot="1" x14ac:dyDescent="0.3">
      <c r="A8" s="834"/>
      <c r="B8" s="837"/>
      <c r="C8" s="841"/>
      <c r="D8" s="234" t="s">
        <v>506</v>
      </c>
      <c r="E8" s="235" t="s">
        <v>507</v>
      </c>
      <c r="F8" s="236" t="s">
        <v>508</v>
      </c>
      <c r="G8" s="237" t="s">
        <v>509</v>
      </c>
      <c r="H8" s="847"/>
    </row>
    <row r="9" spans="1:10" ht="22.5" customHeight="1" thickBot="1" x14ac:dyDescent="0.3">
      <c r="A9" s="835"/>
      <c r="B9" s="838"/>
      <c r="C9" s="235">
        <v>1</v>
      </c>
      <c r="D9" s="238">
        <v>2</v>
      </c>
      <c r="E9" s="239">
        <v>3</v>
      </c>
      <c r="F9" s="238">
        <v>4</v>
      </c>
      <c r="G9" s="239">
        <v>5</v>
      </c>
      <c r="H9" s="240" t="s">
        <v>510</v>
      </c>
    </row>
    <row r="10" spans="1:10" s="1" customFormat="1" ht="15" customHeight="1" x14ac:dyDescent="0.2">
      <c r="A10" s="228" t="s">
        <v>17</v>
      </c>
      <c r="B10" s="224" t="s">
        <v>300</v>
      </c>
      <c r="C10" s="241"/>
      <c r="D10" s="241"/>
      <c r="E10" s="241"/>
      <c r="F10" s="241"/>
      <c r="G10" s="241"/>
      <c r="H10" s="241"/>
    </row>
    <row r="11" spans="1:10" s="1" customFormat="1" ht="15" customHeight="1" x14ac:dyDescent="0.2">
      <c r="A11" s="227">
        <v>1</v>
      </c>
      <c r="B11" s="227" t="s">
        <v>153</v>
      </c>
      <c r="C11" s="218">
        <f>RECEIPTS!C34</f>
        <v>0</v>
      </c>
      <c r="D11" s="76"/>
      <c r="E11" s="76"/>
      <c r="F11" s="76"/>
      <c r="G11" s="76"/>
      <c r="H11" s="218">
        <f>C11-D11+E11+F11-G11</f>
        <v>0</v>
      </c>
      <c r="I11" s="225" t="s">
        <v>553</v>
      </c>
      <c r="J11" s="225" t="s">
        <v>573</v>
      </c>
    </row>
    <row r="12" spans="1:10" s="1" customFormat="1" ht="15" customHeight="1" x14ac:dyDescent="0.2">
      <c r="A12" s="227">
        <v>2</v>
      </c>
      <c r="B12" s="227" t="s">
        <v>301</v>
      </c>
      <c r="C12" s="218">
        <f>RECEIPTS!C35</f>
        <v>479325</v>
      </c>
      <c r="D12" s="76"/>
      <c r="E12" s="76"/>
      <c r="F12" s="76"/>
      <c r="G12" s="76"/>
      <c r="H12" s="218">
        <f>C12-D12+E12+F12-G12</f>
        <v>479325</v>
      </c>
      <c r="I12" s="225" t="s">
        <v>552</v>
      </c>
      <c r="J12" s="225" t="s">
        <v>574</v>
      </c>
    </row>
    <row r="13" spans="1:10" s="1" customFormat="1" ht="15" customHeight="1" x14ac:dyDescent="0.2">
      <c r="A13" s="227">
        <v>3</v>
      </c>
      <c r="B13" s="227" t="s">
        <v>18</v>
      </c>
      <c r="C13" s="218">
        <f>RECEIPTS!C36</f>
        <v>0</v>
      </c>
      <c r="D13" s="76"/>
      <c r="E13" s="76"/>
      <c r="F13" s="76"/>
      <c r="G13" s="76"/>
      <c r="H13" s="218">
        <f>C13-D13+E13+F13-G13</f>
        <v>0</v>
      </c>
      <c r="I13" s="225" t="s">
        <v>554</v>
      </c>
      <c r="J13" s="225" t="s">
        <v>575</v>
      </c>
    </row>
    <row r="14" spans="1:10" s="1" customFormat="1" ht="15" customHeight="1" x14ac:dyDescent="0.2">
      <c r="A14" s="227">
        <v>4</v>
      </c>
      <c r="B14" s="227" t="s">
        <v>19</v>
      </c>
      <c r="C14" s="218">
        <f>RECEIPTS!C37</f>
        <v>0</v>
      </c>
      <c r="D14" s="76"/>
      <c r="E14" s="76"/>
      <c r="F14" s="76"/>
      <c r="G14" s="76"/>
      <c r="H14" s="218">
        <f>C14-D14+E14+F14-G14</f>
        <v>0</v>
      </c>
      <c r="I14" s="225" t="s">
        <v>555</v>
      </c>
      <c r="J14" s="225" t="s">
        <v>576</v>
      </c>
    </row>
    <row r="15" spans="1:10" s="1" customFormat="1" ht="15" customHeight="1" x14ac:dyDescent="0.2">
      <c r="A15" s="227">
        <v>5</v>
      </c>
      <c r="B15" s="227" t="s">
        <v>20</v>
      </c>
      <c r="C15" s="218">
        <f>RECEIPTS!C38</f>
        <v>0</v>
      </c>
      <c r="D15" s="76"/>
      <c r="E15" s="76"/>
      <c r="F15" s="76"/>
      <c r="G15" s="76"/>
      <c r="H15" s="218">
        <f>C15-D15+E15+F15-G15</f>
        <v>0</v>
      </c>
      <c r="I15" s="225" t="s">
        <v>556</v>
      </c>
      <c r="J15" s="225" t="s">
        <v>577</v>
      </c>
    </row>
    <row r="16" spans="1:10" s="1" customFormat="1" ht="15" customHeight="1" x14ac:dyDescent="0.2">
      <c r="A16" s="242"/>
      <c r="B16" s="242" t="s">
        <v>106</v>
      </c>
      <c r="C16" s="218">
        <f t="shared" ref="C16:H16" si="0">SUM(C11:C15)</f>
        <v>479325</v>
      </c>
      <c r="D16" s="218">
        <f t="shared" si="0"/>
        <v>0</v>
      </c>
      <c r="E16" s="218">
        <f t="shared" si="0"/>
        <v>0</v>
      </c>
      <c r="F16" s="218">
        <f t="shared" si="0"/>
        <v>0</v>
      </c>
      <c r="G16" s="218">
        <f t="shared" si="0"/>
        <v>0</v>
      </c>
      <c r="H16" s="218">
        <f t="shared" si="0"/>
        <v>479325</v>
      </c>
      <c r="I16" s="225" t="s">
        <v>572</v>
      </c>
      <c r="J16" s="225" t="s">
        <v>578</v>
      </c>
    </row>
    <row r="17" spans="1:10" s="1" customFormat="1" ht="15" customHeight="1" x14ac:dyDescent="0.2">
      <c r="A17" s="228" t="s">
        <v>22</v>
      </c>
      <c r="B17" s="224" t="s">
        <v>172</v>
      </c>
      <c r="C17" s="241"/>
      <c r="D17" s="241"/>
      <c r="E17" s="241"/>
      <c r="F17" s="241"/>
      <c r="G17" s="241"/>
      <c r="H17" s="241"/>
      <c r="I17" s="1" t="s">
        <v>557</v>
      </c>
      <c r="J17" s="1" t="s">
        <v>579</v>
      </c>
    </row>
    <row r="18" spans="1:10" s="1" customFormat="1" ht="15" customHeight="1" x14ac:dyDescent="0.2">
      <c r="A18" s="227">
        <v>1</v>
      </c>
      <c r="B18" s="227" t="s">
        <v>160</v>
      </c>
      <c r="C18" s="218">
        <f>RECEIPTS!C41</f>
        <v>0</v>
      </c>
      <c r="D18" s="76"/>
      <c r="E18" s="76"/>
      <c r="F18" s="76"/>
      <c r="G18" s="76"/>
      <c r="H18" s="218">
        <f t="shared" ref="H18:H31" si="1">C18-D18+E18+F18-G18</f>
        <v>0</v>
      </c>
      <c r="I18" s="225" t="s">
        <v>558</v>
      </c>
      <c r="J18" s="225" t="s">
        <v>580</v>
      </c>
    </row>
    <row r="19" spans="1:10" s="1" customFormat="1" ht="15" customHeight="1" x14ac:dyDescent="0.2">
      <c r="A19" s="227">
        <v>2</v>
      </c>
      <c r="B19" s="227" t="s">
        <v>23</v>
      </c>
      <c r="C19" s="218">
        <f>RECEIPTS!C42</f>
        <v>0</v>
      </c>
      <c r="D19" s="76"/>
      <c r="E19" s="76"/>
      <c r="F19" s="76"/>
      <c r="G19" s="76"/>
      <c r="H19" s="218">
        <f t="shared" si="1"/>
        <v>0</v>
      </c>
      <c r="I19" s="225" t="s">
        <v>559</v>
      </c>
      <c r="J19" s="225" t="s">
        <v>581</v>
      </c>
    </row>
    <row r="20" spans="1:10" s="1" customFormat="1" ht="15" customHeight="1" x14ac:dyDescent="0.2">
      <c r="A20" s="227">
        <v>3</v>
      </c>
      <c r="B20" s="227" t="s">
        <v>166</v>
      </c>
      <c r="C20" s="218">
        <f>RECEIPTS!C43</f>
        <v>0</v>
      </c>
      <c r="D20" s="76"/>
      <c r="E20" s="76"/>
      <c r="F20" s="76"/>
      <c r="G20" s="76"/>
      <c r="H20" s="218">
        <f t="shared" si="1"/>
        <v>0</v>
      </c>
      <c r="I20" s="225" t="s">
        <v>560</v>
      </c>
      <c r="J20" s="225" t="s">
        <v>582</v>
      </c>
    </row>
    <row r="21" spans="1:10" s="1" customFormat="1" ht="15" customHeight="1" x14ac:dyDescent="0.2">
      <c r="A21" s="227">
        <v>4</v>
      </c>
      <c r="B21" s="227" t="s">
        <v>317</v>
      </c>
      <c r="C21" s="218">
        <f>RECEIPTS!C44</f>
        <v>0</v>
      </c>
      <c r="D21" s="76"/>
      <c r="E21" s="76"/>
      <c r="F21" s="76"/>
      <c r="G21" s="76"/>
      <c r="H21" s="218">
        <f t="shared" si="1"/>
        <v>0</v>
      </c>
      <c r="I21" s="225" t="s">
        <v>561</v>
      </c>
      <c r="J21" s="225" t="s">
        <v>583</v>
      </c>
    </row>
    <row r="22" spans="1:10" s="1" customFormat="1" ht="15" customHeight="1" x14ac:dyDescent="0.2">
      <c r="A22" s="227">
        <v>5</v>
      </c>
      <c r="B22" s="227" t="s">
        <v>146</v>
      </c>
      <c r="C22" s="218">
        <f>RECEIPTS!C45</f>
        <v>0</v>
      </c>
      <c r="D22" s="76"/>
      <c r="E22" s="76"/>
      <c r="F22" s="76"/>
      <c r="G22" s="76"/>
      <c r="H22" s="218">
        <f t="shared" si="1"/>
        <v>0</v>
      </c>
      <c r="I22" s="225" t="s">
        <v>562</v>
      </c>
      <c r="J22" s="225" t="s">
        <v>584</v>
      </c>
    </row>
    <row r="23" spans="1:10" s="1" customFormat="1" ht="15" customHeight="1" x14ac:dyDescent="0.2">
      <c r="A23" s="242"/>
      <c r="B23" s="242" t="s">
        <v>106</v>
      </c>
      <c r="C23" s="218">
        <f t="shared" ref="C23:H23" si="2">SUM(C18:C22)</f>
        <v>0</v>
      </c>
      <c r="D23" s="218">
        <f t="shared" si="2"/>
        <v>0</v>
      </c>
      <c r="E23" s="218">
        <f t="shared" si="2"/>
        <v>0</v>
      </c>
      <c r="F23" s="218">
        <f t="shared" si="2"/>
        <v>0</v>
      </c>
      <c r="G23" s="218">
        <f t="shared" si="2"/>
        <v>0</v>
      </c>
      <c r="H23" s="218">
        <f t="shared" si="2"/>
        <v>0</v>
      </c>
      <c r="I23" s="225" t="s">
        <v>565</v>
      </c>
      <c r="J23" s="225" t="s">
        <v>585</v>
      </c>
    </row>
    <row r="24" spans="1:10" s="1" customFormat="1" ht="15" customHeight="1" x14ac:dyDescent="0.2">
      <c r="A24" s="228" t="s">
        <v>25</v>
      </c>
      <c r="B24" s="224" t="s">
        <v>266</v>
      </c>
      <c r="C24" s="241"/>
      <c r="D24" s="241"/>
      <c r="E24" s="241"/>
      <c r="F24" s="241"/>
      <c r="G24" s="241"/>
      <c r="H24" s="241"/>
      <c r="I24" s="1" t="s">
        <v>563</v>
      </c>
      <c r="J24" s="1" t="s">
        <v>586</v>
      </c>
    </row>
    <row r="25" spans="1:10" s="1" customFormat="1" ht="15" customHeight="1" x14ac:dyDescent="0.2">
      <c r="A25" s="227">
        <v>1</v>
      </c>
      <c r="B25" s="227" t="s">
        <v>161</v>
      </c>
      <c r="C25" s="218">
        <f>RECEIPTS!C48</f>
        <v>0</v>
      </c>
      <c r="D25" s="76"/>
      <c r="E25" s="76"/>
      <c r="F25" s="76"/>
      <c r="G25" s="76"/>
      <c r="H25" s="218">
        <f t="shared" si="1"/>
        <v>0</v>
      </c>
      <c r="I25" s="225" t="s">
        <v>564</v>
      </c>
      <c r="J25" s="225" t="s">
        <v>587</v>
      </c>
    </row>
    <row r="26" spans="1:10" s="1" customFormat="1" ht="15" customHeight="1" x14ac:dyDescent="0.2">
      <c r="A26" s="227">
        <v>2</v>
      </c>
      <c r="B26" s="227" t="s">
        <v>24</v>
      </c>
      <c r="C26" s="218">
        <f>RECEIPTS!C49</f>
        <v>11280</v>
      </c>
      <c r="D26" s="76"/>
      <c r="E26" s="76"/>
      <c r="F26" s="76"/>
      <c r="G26" s="76"/>
      <c r="H26" s="218">
        <f t="shared" si="1"/>
        <v>11280</v>
      </c>
      <c r="I26" s="225" t="s">
        <v>566</v>
      </c>
      <c r="J26" s="225" t="s">
        <v>588</v>
      </c>
    </row>
    <row r="27" spans="1:10" s="1" customFormat="1" ht="15" customHeight="1" x14ac:dyDescent="0.2">
      <c r="A27" s="242"/>
      <c r="B27" s="242" t="s">
        <v>106</v>
      </c>
      <c r="C27" s="218">
        <f t="shared" ref="C27:H27" si="3">SUM(C25:C26)</f>
        <v>11280</v>
      </c>
      <c r="D27" s="218">
        <f t="shared" si="3"/>
        <v>0</v>
      </c>
      <c r="E27" s="218">
        <f t="shared" si="3"/>
        <v>0</v>
      </c>
      <c r="F27" s="218">
        <f t="shared" si="3"/>
        <v>0</v>
      </c>
      <c r="G27" s="218">
        <f t="shared" si="3"/>
        <v>0</v>
      </c>
      <c r="H27" s="218">
        <f t="shared" si="3"/>
        <v>11280</v>
      </c>
      <c r="I27" s="225" t="s">
        <v>567</v>
      </c>
      <c r="J27" s="225" t="s">
        <v>589</v>
      </c>
    </row>
    <row r="28" spans="1:10" s="1" customFormat="1" ht="15" customHeight="1" x14ac:dyDescent="0.2">
      <c r="A28" s="228" t="s">
        <v>27</v>
      </c>
      <c r="B28" s="224" t="s">
        <v>267</v>
      </c>
      <c r="C28" s="241"/>
      <c r="D28" s="241"/>
      <c r="E28" s="241"/>
      <c r="F28" s="241"/>
      <c r="G28" s="241"/>
      <c r="H28" s="241"/>
      <c r="I28" s="1" t="s">
        <v>568</v>
      </c>
      <c r="J28" s="1" t="s">
        <v>590</v>
      </c>
    </row>
    <row r="29" spans="1:10" s="1" customFormat="1" ht="15" customHeight="1" x14ac:dyDescent="0.2">
      <c r="A29" s="227">
        <v>1</v>
      </c>
      <c r="B29" s="227" t="s">
        <v>167</v>
      </c>
      <c r="C29" s="218">
        <f>RECEIPTS!C52</f>
        <v>17634</v>
      </c>
      <c r="D29" s="76"/>
      <c r="E29" s="76"/>
      <c r="F29" s="76"/>
      <c r="G29" s="76"/>
      <c r="H29" s="218">
        <f t="shared" si="1"/>
        <v>17634</v>
      </c>
      <c r="I29" s="225" t="s">
        <v>570</v>
      </c>
      <c r="J29" s="225" t="s">
        <v>591</v>
      </c>
    </row>
    <row r="30" spans="1:10" s="1" customFormat="1" ht="15" customHeight="1" x14ac:dyDescent="0.2">
      <c r="A30" s="227">
        <v>2</v>
      </c>
      <c r="B30" s="227" t="s">
        <v>26</v>
      </c>
      <c r="C30" s="218">
        <f>RECEIPTS!C53</f>
        <v>0</v>
      </c>
      <c r="D30" s="76"/>
      <c r="E30" s="76"/>
      <c r="F30" s="76"/>
      <c r="G30" s="76"/>
      <c r="H30" s="218">
        <f t="shared" si="1"/>
        <v>0</v>
      </c>
      <c r="I30" s="225" t="s">
        <v>569</v>
      </c>
      <c r="J30" s="225" t="s">
        <v>592</v>
      </c>
    </row>
    <row r="31" spans="1:10" s="1" customFormat="1" ht="15" customHeight="1" x14ac:dyDescent="0.2">
      <c r="A31" s="227">
        <v>3</v>
      </c>
      <c r="B31" s="227" t="s">
        <v>168</v>
      </c>
      <c r="C31" s="218">
        <f>RECEIPTS!C54</f>
        <v>0</v>
      </c>
      <c r="D31" s="76"/>
      <c r="E31" s="76"/>
      <c r="F31" s="76"/>
      <c r="G31" s="76"/>
      <c r="H31" s="218">
        <f t="shared" si="1"/>
        <v>0</v>
      </c>
      <c r="I31" s="225" t="s">
        <v>571</v>
      </c>
      <c r="J31" s="225" t="s">
        <v>593</v>
      </c>
    </row>
    <row r="32" spans="1:10" s="67" customFormat="1" x14ac:dyDescent="0.2">
      <c r="A32" s="242"/>
      <c r="B32" s="242" t="s">
        <v>106</v>
      </c>
      <c r="C32" s="218">
        <f t="shared" ref="C32:H32" si="4">SUM(C29:C31)</f>
        <v>17634</v>
      </c>
      <c r="D32" s="218">
        <f t="shared" si="4"/>
        <v>0</v>
      </c>
      <c r="E32" s="218">
        <f t="shared" si="4"/>
        <v>0</v>
      </c>
      <c r="F32" s="218">
        <f t="shared" si="4"/>
        <v>0</v>
      </c>
      <c r="G32" s="218">
        <f t="shared" si="4"/>
        <v>0</v>
      </c>
      <c r="H32" s="218">
        <f t="shared" si="4"/>
        <v>17634</v>
      </c>
      <c r="I32" s="109"/>
      <c r="J32" s="225" t="s">
        <v>594</v>
      </c>
    </row>
    <row r="33" spans="1:10" s="67" customFormat="1" ht="24" customHeight="1" x14ac:dyDescent="0.2">
      <c r="A33" s="242"/>
      <c r="B33" s="243" t="s">
        <v>0</v>
      </c>
      <c r="C33" s="244">
        <f t="shared" ref="C33:H33" si="5">C16+C23+C27+C32</f>
        <v>508239</v>
      </c>
      <c r="D33" s="244">
        <f t="shared" si="5"/>
        <v>0</v>
      </c>
      <c r="E33" s="244">
        <f t="shared" si="5"/>
        <v>0</v>
      </c>
      <c r="F33" s="244">
        <f t="shared" si="5"/>
        <v>0</v>
      </c>
      <c r="G33" s="244">
        <f t="shared" si="5"/>
        <v>0</v>
      </c>
      <c r="H33" s="244">
        <f t="shared" si="5"/>
        <v>508239</v>
      </c>
      <c r="I33" s="109"/>
      <c r="J33" s="225" t="s">
        <v>595</v>
      </c>
    </row>
    <row r="34" spans="1:10" s="67" customFormat="1" x14ac:dyDescent="0.2">
      <c r="A34" s="68"/>
      <c r="I34" s="5"/>
      <c r="J34" s="225" t="s">
        <v>596</v>
      </c>
    </row>
    <row r="35" spans="1:10" s="67" customFormat="1" x14ac:dyDescent="0.2">
      <c r="A35" s="68"/>
      <c r="I35" s="5"/>
      <c r="J35" s="225" t="s">
        <v>597</v>
      </c>
    </row>
    <row r="36" spans="1:10" s="67" customFormat="1" x14ac:dyDescent="0.25">
      <c r="A36" s="68"/>
    </row>
    <row r="37" spans="1:10" s="67" customFormat="1" x14ac:dyDescent="0.25">
      <c r="A37" s="68"/>
    </row>
    <row r="38" spans="1:10" s="67" customFormat="1" x14ac:dyDescent="0.25">
      <c r="A38" s="68"/>
    </row>
    <row r="39" spans="1:10" s="67" customFormat="1" x14ac:dyDescent="0.25">
      <c r="A39" s="68"/>
    </row>
    <row r="40" spans="1:10" s="67" customFormat="1" x14ac:dyDescent="0.25">
      <c r="A40" s="68"/>
    </row>
    <row r="41" spans="1:10" s="67" customFormat="1" x14ac:dyDescent="0.25">
      <c r="A41" s="68"/>
    </row>
    <row r="42" spans="1:10" s="67" customFormat="1" x14ac:dyDescent="0.25">
      <c r="A42" s="68"/>
    </row>
    <row r="43" spans="1:10" s="67" customFormat="1" x14ac:dyDescent="0.25">
      <c r="A43" s="68"/>
    </row>
    <row r="44" spans="1:10" s="67" customFormat="1" x14ac:dyDescent="0.25">
      <c r="A44" s="68"/>
    </row>
    <row r="45" spans="1:10" s="67" customFormat="1" x14ac:dyDescent="0.25">
      <c r="A45" s="68"/>
    </row>
    <row r="46" spans="1:10" s="67" customFormat="1" x14ac:dyDescent="0.25">
      <c r="A46" s="68"/>
    </row>
    <row r="47" spans="1:10" s="67" customFormat="1" x14ac:dyDescent="0.25">
      <c r="A47" s="68"/>
    </row>
    <row r="48" spans="1:10" s="67" customFormat="1" x14ac:dyDescent="0.25">
      <c r="A48" s="68"/>
    </row>
    <row r="49" spans="1:8" s="67" customFormat="1" x14ac:dyDescent="0.25">
      <c r="A49" s="68"/>
    </row>
    <row r="50" spans="1:8" s="67" customFormat="1" x14ac:dyDescent="0.25">
      <c r="A50" s="68"/>
    </row>
    <row r="51" spans="1:8" s="67" customFormat="1" x14ac:dyDescent="0.25">
      <c r="A51" s="68"/>
    </row>
    <row r="52" spans="1:8" s="67" customFormat="1" x14ac:dyDescent="0.25">
      <c r="A52" s="68"/>
      <c r="B52" s="69"/>
      <c r="C52" s="70"/>
      <c r="D52" s="70"/>
      <c r="E52" s="70"/>
      <c r="F52" s="70"/>
      <c r="G52" s="70"/>
      <c r="H52" s="70"/>
    </row>
    <row r="53" spans="1:8" s="67" customFormat="1" x14ac:dyDescent="0.25">
      <c r="A53" s="68"/>
      <c r="B53" s="69"/>
      <c r="C53" s="70"/>
      <c r="D53" s="70"/>
      <c r="E53" s="70"/>
      <c r="F53" s="70"/>
      <c r="G53" s="70"/>
      <c r="H53" s="70"/>
    </row>
    <row r="54" spans="1:8" s="67" customFormat="1" x14ac:dyDescent="0.25">
      <c r="A54" s="68"/>
      <c r="B54" s="69"/>
      <c r="C54" s="70"/>
      <c r="D54" s="70"/>
      <c r="E54" s="70"/>
      <c r="F54" s="70"/>
      <c r="G54" s="70"/>
      <c r="H54" s="70"/>
    </row>
    <row r="222" spans="2:8" x14ac:dyDescent="0.25">
      <c r="B222" s="71"/>
      <c r="C222" s="72"/>
      <c r="D222" s="72"/>
      <c r="E222" s="72"/>
      <c r="F222" s="72"/>
      <c r="G222" s="72"/>
      <c r="H222" s="72"/>
    </row>
    <row r="309" spans="1:1" s="74" customFormat="1" x14ac:dyDescent="0.25">
      <c r="A309" s="73"/>
    </row>
    <row r="310" spans="1:1" s="74" customFormat="1" x14ac:dyDescent="0.25">
      <c r="A310" s="73"/>
    </row>
    <row r="311" spans="1:1" s="74" customFormat="1" x14ac:dyDescent="0.25">
      <c r="A311" s="73"/>
    </row>
    <row r="312" spans="1:1" s="74" customFormat="1" x14ac:dyDescent="0.25">
      <c r="A312" s="73"/>
    </row>
    <row r="313" spans="1:1" s="74" customFormat="1" x14ac:dyDescent="0.25">
      <c r="A313" s="73"/>
    </row>
    <row r="314" spans="1:1" s="74" customFormat="1" x14ac:dyDescent="0.25">
      <c r="A314" s="73"/>
    </row>
    <row r="315" spans="1:1" s="74" customFormat="1" x14ac:dyDescent="0.25">
      <c r="A315" s="73"/>
    </row>
    <row r="316" spans="1:1" s="74" customFormat="1" x14ac:dyDescent="0.25">
      <c r="A316" s="73"/>
    </row>
    <row r="319" spans="1:1" s="74" customFormat="1" x14ac:dyDescent="0.25">
      <c r="A319" s="73"/>
    </row>
    <row r="320" spans="1:1" s="74" customFormat="1" x14ac:dyDescent="0.25">
      <c r="A320" s="73"/>
    </row>
    <row r="321" spans="1:1" s="74" customFormat="1" x14ac:dyDescent="0.25">
      <c r="A321" s="73"/>
    </row>
    <row r="322" spans="1:1" s="74" customFormat="1" x14ac:dyDescent="0.25">
      <c r="A322" s="73"/>
    </row>
    <row r="323" spans="1:1" s="74" customFormat="1" x14ac:dyDescent="0.25">
      <c r="A323" s="73"/>
    </row>
    <row r="324" spans="1:1" s="74" customFormat="1" x14ac:dyDescent="0.25">
      <c r="A324" s="73"/>
    </row>
    <row r="325" spans="1:1" s="74" customFormat="1" x14ac:dyDescent="0.25">
      <c r="A325" s="73"/>
    </row>
    <row r="326" spans="1:1" s="74" customFormat="1" x14ac:dyDescent="0.25">
      <c r="A326" s="73"/>
    </row>
    <row r="327" spans="1:1" s="74" customFormat="1" x14ac:dyDescent="0.25">
      <c r="A327" s="73"/>
    </row>
    <row r="328" spans="1:1" s="74" customFormat="1" x14ac:dyDescent="0.25">
      <c r="A328" s="73"/>
    </row>
    <row r="329" spans="1:1" s="74" customFormat="1" x14ac:dyDescent="0.25">
      <c r="A329" s="73"/>
    </row>
    <row r="330" spans="1:1" s="74" customFormat="1" x14ac:dyDescent="0.25">
      <c r="A330" s="73"/>
    </row>
    <row r="331" spans="1:1" s="74" customFormat="1" x14ac:dyDescent="0.25">
      <c r="A331" s="73"/>
    </row>
    <row r="332" spans="1:1" s="74" customFormat="1" x14ac:dyDescent="0.25">
      <c r="A332" s="73"/>
    </row>
    <row r="333" spans="1:1" s="74" customFormat="1" x14ac:dyDescent="0.25">
      <c r="A333" s="73"/>
    </row>
    <row r="334" spans="1:1" s="74" customFormat="1" x14ac:dyDescent="0.25">
      <c r="A334" s="73"/>
    </row>
    <row r="335" spans="1:1" s="74" customFormat="1" x14ac:dyDescent="0.25">
      <c r="A335" s="73"/>
    </row>
    <row r="336" spans="1:1" s="74" customFormat="1" x14ac:dyDescent="0.25">
      <c r="A336" s="73"/>
    </row>
    <row r="337" spans="1:1" s="74" customFormat="1" x14ac:dyDescent="0.25">
      <c r="A337" s="73"/>
    </row>
    <row r="338" spans="1:1" s="74" customFormat="1" x14ac:dyDescent="0.25">
      <c r="A338" s="73"/>
    </row>
    <row r="339" spans="1:1" s="74" customFormat="1" x14ac:dyDescent="0.25">
      <c r="A339" s="73"/>
    </row>
    <row r="340" spans="1:1" s="74" customFormat="1" x14ac:dyDescent="0.25">
      <c r="A340" s="73"/>
    </row>
  </sheetData>
  <sheetProtection algorithmName="SHA-512" hashValue="MAol8V6P3lj81x5VD/cwpflMKFO0d/I5rvWnFjMWO8e/ClyLVX28smJDW7GhQ8V6TjEO3XRDmK4cI4zZDljglg==" saltValue="Rv7HtDz/tccSMLL/D9LClw==" spinCount="100000" sheet="1" objects="1" scenarios="1"/>
  <mergeCells count="9">
    <mergeCell ref="A1:H1"/>
    <mergeCell ref="A4:H4"/>
    <mergeCell ref="A6:A9"/>
    <mergeCell ref="B6:B9"/>
    <mergeCell ref="C6:C8"/>
    <mergeCell ref="D6:E7"/>
    <mergeCell ref="F6:G7"/>
    <mergeCell ref="H6:H8"/>
    <mergeCell ref="D2:G2"/>
  </mergeCells>
  <hyperlinks>
    <hyperlink ref="I11" location="BS!Print_Area" display="Balance Sheet"/>
    <hyperlink ref="I12" location="RECEIPTS!Print_Titles" display="Receipt"/>
    <hyperlink ref="I13" location="PAYMENTS!Print_Titles" display="Payment"/>
    <hyperlink ref="I14" location="'ANNE-REC-SF-PROV '!Print_Area" display="SF-Rec-Prov-Annex"/>
    <hyperlink ref="I15" location="'ANNE-REC-VVN-PROV'!Print_Area" display="VVN-Rec-Prov-Annex"/>
    <hyperlink ref="I16" location="'ANNE-PAYM-PROJCTSF-PROV'!Print_Area" display="Project-Rec-Prov-Annex"/>
    <hyperlink ref="I17" location="'ANNE-PAYM-SF-PROV'!Print_Area" display="SF-Paym-Prov-Annex"/>
    <hyperlink ref="I18" location="'ANNE-PAYM-VVN-PROV'!Print_Area" display="VVN-Paym-Prov-Annex"/>
    <hyperlink ref="I19" location="'ANNE-PAYM-PLAN-PROV'!Print_Area" display="Plan-Paym-Prov-Annex"/>
    <hyperlink ref="I20" location="'I&amp;E'!Print_Area" display="Income &amp; Expenditure"/>
    <hyperlink ref="I21" location="'S-1'!Print_Area" display="Schedule-1"/>
    <hyperlink ref="I22" location="'S-2'!Print_Area" display="Schedule-2"/>
    <hyperlink ref="I23" location="'2A'!Print_Area" display="Schedule-2A"/>
    <hyperlink ref="I24" location="'S-3'!Print_Area" display="Schedule-3"/>
    <hyperlink ref="I25" location="'S- 3 A'!A1" display="Schedule-3A"/>
    <hyperlink ref="I26" location="'S-3B'!A1" display="Schedule-3B"/>
    <hyperlink ref="I27" location="'ANN-S3-SF Civil'!Print_Area" display="S3-Annex-SF"/>
    <hyperlink ref="I28" location="'ANN-S3-VVN-ALL'!Print_Area" display="S3-Annex-VVN"/>
    <hyperlink ref="I29" location="'ANN-S3-PROJCT-SF'!Print_Area" display="S3-Annex-Project"/>
    <hyperlink ref="I30" location="'ANN-S3-PLAN'!Print_Area" display="S3-Annex-Plan"/>
    <hyperlink ref="I31" location="'ANN-S3-SP.PLAN'!Print_Area" display="S3-Annex-Specific Plan"/>
    <hyperlink ref="J11" location="'S-4'!Print_Area" display="Schedule-4 (All)"/>
    <hyperlink ref="J12" location="'S-4 A'!A1" display="Sch-4A (SF)"/>
    <hyperlink ref="J13" location="'s4-B'!A1" display="Sch-4B (Plan)"/>
    <hyperlink ref="J14" location="'s 4 c '!A1" display="Sch-4C (Specific Plan)"/>
    <hyperlink ref="J15" location="'s 4 D'!A1" display="Sch-4D (VVN)"/>
    <hyperlink ref="J16" location="'s 4 E'!A1" display="Sch-4E (Project)"/>
    <hyperlink ref="J17" location="'S- 7'!A1" display="Schedule-7"/>
    <hyperlink ref="J18" location="'S  8'!Print_Area" display="Schedule-8"/>
    <hyperlink ref="J19" location="'ANNE-S8-SF Civil'!A1" display="S8-Annex-SF"/>
    <hyperlink ref="J20" location="'ANNE-S8-VVN All'!A1" display="S8-Annex-VVN"/>
    <hyperlink ref="J21" location="'ANNE-S8-ProjectSF'!A1" display="S8-Annex-Project"/>
    <hyperlink ref="J22" location="'ANNE-S8-PLAN'!A1" display="S8-Annex-Plan"/>
    <hyperlink ref="J23" location="'ANNE-S8-SP.PLAN'!A1" display="S8-Annex-Sp. Plan"/>
    <hyperlink ref="J24" location="'SCH-9 &amp; 10 '!Print_Area" display="S-9"/>
    <hyperlink ref="J25" location="'SCH-9 &amp; 10 '!Print_Area" display="S-10"/>
    <hyperlink ref="J26" location="'SCH 12 &amp;13 &amp; 14'!Print_Area" display="S-12"/>
    <hyperlink ref="J27" location="'SCH 12 &amp;13 &amp; 14'!Print_Area" display="S-13"/>
    <hyperlink ref="J28" location="'SCH 12 &amp;13 &amp; 14'!Print_Area" display="S-14"/>
    <hyperlink ref="J29" location="'SC-15'!Print_Area" display="S-15"/>
    <hyperlink ref="J30" location="'SCH- 16 &amp; 17'!Print_Area" display="S-16"/>
    <hyperlink ref="J31" location="'SCH- 16 &amp; 17'!Print_Area" display="S-17"/>
    <hyperlink ref="J32" location="'sch - 18 &amp;19 &amp; 22'!Print_Area" display="S-18"/>
    <hyperlink ref="J33" location="'sch - 18 &amp;19 &amp; 22'!Print_Area" display="S-19"/>
    <hyperlink ref="J34" location="'S-4'!Print_Area" display="S-4"/>
    <hyperlink ref="J35" location="'sch - 18 &amp;19 &amp; 22'!Print_Area" display="S-22"/>
  </hyperlinks>
  <printOptions horizontalCentered="1" verticalCentered="1" gridLines="1"/>
  <pageMargins left="0.70866141732283472" right="0.23622047244094491" top="0.31496062992125984" bottom="0.47244094488188981" header="0.15748031496062992" footer="0.31496062992125984"/>
  <pageSetup paperSize="9" scale="82" firstPageNumber="3" orientation="landscape" blackAndWhite="1" useFirstPageNumber="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341"/>
  <sheetViews>
    <sheetView view="pageBreakPreview" topLeftCell="A10" zoomScaleNormal="85" zoomScaleSheetLayoutView="100" workbookViewId="0">
      <selection activeCell="D20" sqref="D20"/>
    </sheetView>
  </sheetViews>
  <sheetFormatPr defaultColWidth="4.28515625" defaultRowHeight="12.75" x14ac:dyDescent="0.25"/>
  <cols>
    <col min="1" max="1" width="4.28515625" style="73" customWidth="1"/>
    <col min="2" max="2" width="63.5703125" style="75" customWidth="1"/>
    <col min="3" max="8" width="16.7109375" style="74" customWidth="1"/>
    <col min="9" max="10" width="9.140625" style="66" customWidth="1"/>
    <col min="11" max="11" width="10.7109375" style="66" bestFit="1" customWidth="1"/>
    <col min="12" max="255" width="9.140625" style="66" customWidth="1"/>
    <col min="256" max="16384" width="4.28515625" style="66"/>
  </cols>
  <sheetData>
    <row r="1" spans="1:8" s="63" customFormat="1" ht="18" customHeight="1" x14ac:dyDescent="0.25">
      <c r="A1" s="830" t="str">
        <f>COVER!A1</f>
        <v>Kendriya Vidyalaya  GANGTOK</v>
      </c>
      <c r="B1" s="830"/>
      <c r="C1" s="830"/>
      <c r="D1" s="830"/>
      <c r="E1" s="830"/>
      <c r="F1" s="830"/>
      <c r="G1" s="830"/>
      <c r="H1" s="830"/>
    </row>
    <row r="2" spans="1:8" s="63" customFormat="1" ht="14.25" customHeight="1" x14ac:dyDescent="0.25">
      <c r="A2" s="64"/>
      <c r="C2" s="64"/>
      <c r="D2" s="848" t="s">
        <v>511</v>
      </c>
      <c r="E2" s="848"/>
      <c r="F2" s="848"/>
      <c r="G2" s="848"/>
    </row>
    <row r="3" spans="1:8" s="63" customFormat="1" ht="14.25" customHeight="1" x14ac:dyDescent="0.25">
      <c r="A3" s="64"/>
      <c r="C3" s="64"/>
      <c r="D3" s="64"/>
      <c r="E3" s="64"/>
      <c r="F3" s="64"/>
      <c r="G3" s="65"/>
      <c r="H3" s="65"/>
    </row>
    <row r="4" spans="1:8" s="63" customFormat="1" ht="60.75" customHeight="1" x14ac:dyDescent="0.25">
      <c r="A4" s="831" t="s">
        <v>536</v>
      </c>
      <c r="B4" s="832"/>
      <c r="C4" s="832"/>
      <c r="D4" s="832"/>
      <c r="E4" s="832"/>
      <c r="F4" s="832"/>
      <c r="G4" s="832"/>
      <c r="H4" s="832"/>
    </row>
    <row r="5" spans="1:8" s="63" customFormat="1" ht="14.25" customHeight="1" thickBot="1" x14ac:dyDescent="0.3">
      <c r="A5" s="64"/>
      <c r="B5" s="64"/>
      <c r="C5" s="64"/>
      <c r="D5" s="64"/>
      <c r="E5" s="64"/>
      <c r="F5" s="64"/>
      <c r="G5" s="64"/>
      <c r="H5" s="64"/>
    </row>
    <row r="6" spans="1:8" ht="29.25" customHeight="1" x14ac:dyDescent="0.25">
      <c r="A6" s="833" t="s">
        <v>152</v>
      </c>
      <c r="B6" s="836" t="s">
        <v>1</v>
      </c>
      <c r="C6" s="839" t="s">
        <v>502</v>
      </c>
      <c r="D6" s="842" t="s">
        <v>503</v>
      </c>
      <c r="E6" s="843"/>
      <c r="F6" s="842" t="s">
        <v>504</v>
      </c>
      <c r="G6" s="843"/>
      <c r="H6" s="846" t="s">
        <v>505</v>
      </c>
    </row>
    <row r="7" spans="1:8" ht="24" customHeight="1" thickBot="1" x14ac:dyDescent="0.3">
      <c r="A7" s="834"/>
      <c r="B7" s="837"/>
      <c r="C7" s="840"/>
      <c r="D7" s="844"/>
      <c r="E7" s="845"/>
      <c r="F7" s="844"/>
      <c r="G7" s="845"/>
      <c r="H7" s="840"/>
    </row>
    <row r="8" spans="1:8" ht="35.25" customHeight="1" thickBot="1" x14ac:dyDescent="0.3">
      <c r="A8" s="834"/>
      <c r="B8" s="837"/>
      <c r="C8" s="841"/>
      <c r="D8" s="234" t="s">
        <v>506</v>
      </c>
      <c r="E8" s="235" t="s">
        <v>507</v>
      </c>
      <c r="F8" s="236" t="s">
        <v>508</v>
      </c>
      <c r="G8" s="237" t="s">
        <v>509</v>
      </c>
      <c r="H8" s="847"/>
    </row>
    <row r="9" spans="1:8" ht="22.5" customHeight="1" thickBot="1" x14ac:dyDescent="0.3">
      <c r="A9" s="835"/>
      <c r="B9" s="838"/>
      <c r="C9" s="235">
        <v>1</v>
      </c>
      <c r="D9" s="238">
        <v>2</v>
      </c>
      <c r="E9" s="239">
        <v>3</v>
      </c>
      <c r="F9" s="238">
        <v>4</v>
      </c>
      <c r="G9" s="239">
        <v>5</v>
      </c>
      <c r="H9" s="240" t="s">
        <v>510</v>
      </c>
    </row>
    <row r="10" spans="1:8" s="1" customFormat="1" ht="15" customHeight="1" x14ac:dyDescent="0.2">
      <c r="A10" s="228" t="s">
        <v>17</v>
      </c>
      <c r="B10" s="224" t="s">
        <v>300</v>
      </c>
      <c r="C10" s="241"/>
      <c r="D10" s="241"/>
      <c r="E10" s="241"/>
      <c r="F10" s="241"/>
      <c r="G10" s="241"/>
      <c r="H10" s="241"/>
    </row>
    <row r="11" spans="1:8" s="1" customFormat="1" ht="15" customHeight="1" x14ac:dyDescent="0.2">
      <c r="A11" s="227">
        <v>1</v>
      </c>
      <c r="B11" s="227" t="s">
        <v>153</v>
      </c>
      <c r="C11" s="218">
        <f>RECEIPTS!D34</f>
        <v>0</v>
      </c>
      <c r="D11" s="76"/>
      <c r="E11" s="76"/>
      <c r="F11" s="76"/>
      <c r="G11" s="76"/>
      <c r="H11" s="218">
        <f>C11-D11+E11+F11-G11</f>
        <v>0</v>
      </c>
    </row>
    <row r="12" spans="1:8" s="1" customFormat="1" ht="15" customHeight="1" x14ac:dyDescent="0.2">
      <c r="A12" s="227">
        <v>2</v>
      </c>
      <c r="B12" s="227" t="s">
        <v>301</v>
      </c>
      <c r="C12" s="218">
        <f>RECEIPTS!D35</f>
        <v>0</v>
      </c>
      <c r="D12" s="76"/>
      <c r="E12" s="76"/>
      <c r="F12" s="76"/>
      <c r="G12" s="76"/>
      <c r="H12" s="218">
        <f>C12-D12+E12+F12-G12</f>
        <v>0</v>
      </c>
    </row>
    <row r="13" spans="1:8" s="1" customFormat="1" ht="15" customHeight="1" x14ac:dyDescent="0.2">
      <c r="A13" s="227">
        <v>3</v>
      </c>
      <c r="B13" s="227" t="s">
        <v>18</v>
      </c>
      <c r="C13" s="218">
        <f>RECEIPTS!D36</f>
        <v>2679981</v>
      </c>
      <c r="D13" s="76"/>
      <c r="E13" s="76"/>
      <c r="F13" s="76"/>
      <c r="G13" s="76"/>
      <c r="H13" s="218">
        <f>C13-D13+E13+F13-G13</f>
        <v>2679981</v>
      </c>
    </row>
    <row r="14" spans="1:8" s="1" customFormat="1" ht="15" customHeight="1" x14ac:dyDescent="0.2">
      <c r="A14" s="227">
        <v>4</v>
      </c>
      <c r="B14" s="227" t="s">
        <v>19</v>
      </c>
      <c r="C14" s="218">
        <f>RECEIPTS!D37</f>
        <v>481800</v>
      </c>
      <c r="D14" s="76"/>
      <c r="E14" s="76"/>
      <c r="F14" s="76"/>
      <c r="G14" s="76"/>
      <c r="H14" s="218">
        <f>C14-D14+E14+F14-G14</f>
        <v>481800</v>
      </c>
    </row>
    <row r="15" spans="1:8" s="1" customFormat="1" ht="15" customHeight="1" x14ac:dyDescent="0.2">
      <c r="A15" s="227">
        <v>5</v>
      </c>
      <c r="B15" s="227" t="s">
        <v>20</v>
      </c>
      <c r="C15" s="218">
        <f>RECEIPTS!D38</f>
        <v>0</v>
      </c>
      <c r="D15" s="76"/>
      <c r="E15" s="76"/>
      <c r="F15" s="76"/>
      <c r="G15" s="76"/>
      <c r="H15" s="218">
        <f>C15-D15+E15+F15-G15</f>
        <v>0</v>
      </c>
    </row>
    <row r="16" spans="1:8" s="1" customFormat="1" ht="15" customHeight="1" x14ac:dyDescent="0.2">
      <c r="A16" s="242"/>
      <c r="B16" s="242" t="s">
        <v>106</v>
      </c>
      <c r="C16" s="218">
        <f t="shared" ref="C16:H16" si="0">SUM(C11:C15)</f>
        <v>3161781</v>
      </c>
      <c r="D16" s="218">
        <f t="shared" si="0"/>
        <v>0</v>
      </c>
      <c r="E16" s="218">
        <f t="shared" si="0"/>
        <v>0</v>
      </c>
      <c r="F16" s="218">
        <f t="shared" si="0"/>
        <v>0</v>
      </c>
      <c r="G16" s="218">
        <f t="shared" si="0"/>
        <v>0</v>
      </c>
      <c r="H16" s="218">
        <f t="shared" si="0"/>
        <v>3161781</v>
      </c>
    </row>
    <row r="17" spans="1:8" s="1" customFormat="1" ht="15" customHeight="1" x14ac:dyDescent="0.2">
      <c r="A17" s="228" t="s">
        <v>22</v>
      </c>
      <c r="B17" s="224" t="s">
        <v>172</v>
      </c>
      <c r="C17" s="241"/>
      <c r="D17" s="241"/>
      <c r="E17" s="241"/>
      <c r="F17" s="241"/>
      <c r="G17" s="241"/>
      <c r="H17" s="241"/>
    </row>
    <row r="18" spans="1:8" s="1" customFormat="1" ht="15" customHeight="1" x14ac:dyDescent="0.2">
      <c r="A18" s="227">
        <v>1</v>
      </c>
      <c r="B18" s="227" t="s">
        <v>160</v>
      </c>
      <c r="C18" s="218">
        <f>RECEIPTS!D41</f>
        <v>0</v>
      </c>
      <c r="D18" s="76"/>
      <c r="E18" s="76"/>
      <c r="F18" s="76"/>
      <c r="G18" s="76"/>
      <c r="H18" s="218">
        <f t="shared" ref="H18:H31" si="1">C18-D18+E18+F18-G18</f>
        <v>0</v>
      </c>
    </row>
    <row r="19" spans="1:8" s="1" customFormat="1" ht="15" customHeight="1" x14ac:dyDescent="0.2">
      <c r="A19" s="227">
        <v>2</v>
      </c>
      <c r="B19" s="227" t="s">
        <v>23</v>
      </c>
      <c r="C19" s="218">
        <f>RECEIPTS!D42</f>
        <v>0</v>
      </c>
      <c r="D19" s="76"/>
      <c r="E19" s="76"/>
      <c r="F19" s="76"/>
      <c r="G19" s="76"/>
      <c r="H19" s="218">
        <f t="shared" si="1"/>
        <v>0</v>
      </c>
    </row>
    <row r="20" spans="1:8" s="1" customFormat="1" ht="15" customHeight="1" x14ac:dyDescent="0.2">
      <c r="A20" s="227">
        <v>3</v>
      </c>
      <c r="B20" s="227" t="s">
        <v>166</v>
      </c>
      <c r="C20" s="218">
        <f>RECEIPTS!D43</f>
        <v>5850</v>
      </c>
      <c r="D20" s="76"/>
      <c r="E20" s="76"/>
      <c r="F20" s="76"/>
      <c r="G20" s="76"/>
      <c r="H20" s="218">
        <f t="shared" si="1"/>
        <v>5850</v>
      </c>
    </row>
    <row r="21" spans="1:8" s="1" customFormat="1" ht="15" customHeight="1" x14ac:dyDescent="0.2">
      <c r="A21" s="227">
        <v>4</v>
      </c>
      <c r="B21" s="227" t="s">
        <v>317</v>
      </c>
      <c r="C21" s="218">
        <f>RECEIPTS!D44</f>
        <v>0</v>
      </c>
      <c r="D21" s="76"/>
      <c r="E21" s="76"/>
      <c r="F21" s="76"/>
      <c r="G21" s="76"/>
      <c r="H21" s="218">
        <f t="shared" si="1"/>
        <v>0</v>
      </c>
    </row>
    <row r="22" spans="1:8" s="1" customFormat="1" ht="15" customHeight="1" x14ac:dyDescent="0.2">
      <c r="A22" s="227">
        <v>5</v>
      </c>
      <c r="B22" s="227" t="s">
        <v>146</v>
      </c>
      <c r="C22" s="218">
        <f>RECEIPTS!D45</f>
        <v>0</v>
      </c>
      <c r="D22" s="76"/>
      <c r="E22" s="76"/>
      <c r="F22" s="76"/>
      <c r="G22" s="76"/>
      <c r="H22" s="218">
        <f t="shared" si="1"/>
        <v>0</v>
      </c>
    </row>
    <row r="23" spans="1:8" s="1" customFormat="1" ht="15" customHeight="1" x14ac:dyDescent="0.2">
      <c r="A23" s="242"/>
      <c r="B23" s="242" t="s">
        <v>106</v>
      </c>
      <c r="C23" s="218">
        <f t="shared" ref="C23:H23" si="2">SUM(C18:C22)</f>
        <v>5850</v>
      </c>
      <c r="D23" s="218">
        <f t="shared" si="2"/>
        <v>0</v>
      </c>
      <c r="E23" s="218">
        <f t="shared" si="2"/>
        <v>0</v>
      </c>
      <c r="F23" s="218">
        <f t="shared" si="2"/>
        <v>0</v>
      </c>
      <c r="G23" s="218">
        <f t="shared" si="2"/>
        <v>0</v>
      </c>
      <c r="H23" s="218">
        <f t="shared" si="2"/>
        <v>5850</v>
      </c>
    </row>
    <row r="24" spans="1:8" s="1" customFormat="1" ht="15" customHeight="1" x14ac:dyDescent="0.2">
      <c r="A24" s="228" t="s">
        <v>25</v>
      </c>
      <c r="B24" s="224" t="s">
        <v>266</v>
      </c>
      <c r="C24" s="241"/>
      <c r="D24" s="241"/>
      <c r="E24" s="241"/>
      <c r="F24" s="241"/>
      <c r="G24" s="241"/>
      <c r="H24" s="241"/>
    </row>
    <row r="25" spans="1:8" s="1" customFormat="1" ht="15" customHeight="1" x14ac:dyDescent="0.2">
      <c r="A25" s="227">
        <v>1</v>
      </c>
      <c r="B25" s="227" t="s">
        <v>161</v>
      </c>
      <c r="C25" s="218">
        <f>RECEIPTS!D48</f>
        <v>0</v>
      </c>
      <c r="D25" s="76"/>
      <c r="E25" s="76"/>
      <c r="F25" s="76"/>
      <c r="G25" s="76"/>
      <c r="H25" s="218">
        <f t="shared" si="1"/>
        <v>0</v>
      </c>
    </row>
    <row r="26" spans="1:8" s="1" customFormat="1" ht="15" customHeight="1" x14ac:dyDescent="0.2">
      <c r="A26" s="227">
        <v>2</v>
      </c>
      <c r="B26" s="227" t="s">
        <v>24</v>
      </c>
      <c r="C26" s="218">
        <f>RECEIPTS!D49</f>
        <v>0</v>
      </c>
      <c r="D26" s="76"/>
      <c r="E26" s="76"/>
      <c r="F26" s="76"/>
      <c r="G26" s="76"/>
      <c r="H26" s="218">
        <f t="shared" si="1"/>
        <v>0</v>
      </c>
    </row>
    <row r="27" spans="1:8" s="1" customFormat="1" ht="15" customHeight="1" x14ac:dyDescent="0.2">
      <c r="A27" s="242"/>
      <c r="B27" s="242" t="s">
        <v>106</v>
      </c>
      <c r="C27" s="218">
        <f t="shared" ref="C27:H27" si="3">SUM(C25:C26)</f>
        <v>0</v>
      </c>
      <c r="D27" s="218">
        <f t="shared" si="3"/>
        <v>0</v>
      </c>
      <c r="E27" s="218">
        <f t="shared" si="3"/>
        <v>0</v>
      </c>
      <c r="F27" s="218">
        <f t="shared" si="3"/>
        <v>0</v>
      </c>
      <c r="G27" s="218">
        <f t="shared" si="3"/>
        <v>0</v>
      </c>
      <c r="H27" s="218">
        <f t="shared" si="3"/>
        <v>0</v>
      </c>
    </row>
    <row r="28" spans="1:8" s="1" customFormat="1" ht="15" customHeight="1" x14ac:dyDescent="0.2">
      <c r="A28" s="228" t="s">
        <v>27</v>
      </c>
      <c r="B28" s="224" t="s">
        <v>267</v>
      </c>
      <c r="C28" s="241"/>
      <c r="D28" s="241"/>
      <c r="E28" s="241"/>
      <c r="F28" s="241"/>
      <c r="G28" s="241"/>
      <c r="H28" s="241"/>
    </row>
    <row r="29" spans="1:8" s="1" customFormat="1" ht="15" customHeight="1" x14ac:dyDescent="0.2">
      <c r="A29" s="227">
        <v>1</v>
      </c>
      <c r="B29" s="227" t="s">
        <v>167</v>
      </c>
      <c r="C29" s="218">
        <f>RECEIPTS!D52</f>
        <v>60774</v>
      </c>
      <c r="D29" s="76"/>
      <c r="E29" s="76"/>
      <c r="F29" s="76"/>
      <c r="G29" s="76"/>
      <c r="H29" s="218">
        <f t="shared" si="1"/>
        <v>60774</v>
      </c>
    </row>
    <row r="30" spans="1:8" s="1" customFormat="1" ht="15" customHeight="1" x14ac:dyDescent="0.2">
      <c r="A30" s="227">
        <v>2</v>
      </c>
      <c r="B30" s="227" t="s">
        <v>26</v>
      </c>
      <c r="C30" s="218">
        <f>RECEIPTS!D53</f>
        <v>0</v>
      </c>
      <c r="D30" s="76"/>
      <c r="E30" s="76"/>
      <c r="F30" s="76"/>
      <c r="G30" s="76"/>
      <c r="H30" s="218">
        <f t="shared" si="1"/>
        <v>0</v>
      </c>
    </row>
    <row r="31" spans="1:8" s="1" customFormat="1" ht="15" customHeight="1" x14ac:dyDescent="0.2">
      <c r="A31" s="227">
        <v>3</v>
      </c>
      <c r="B31" s="227" t="s">
        <v>168</v>
      </c>
      <c r="C31" s="218">
        <f>RECEIPTS!D54</f>
        <v>0</v>
      </c>
      <c r="D31" s="76"/>
      <c r="E31" s="76"/>
      <c r="F31" s="76"/>
      <c r="G31" s="76"/>
      <c r="H31" s="218">
        <f t="shared" si="1"/>
        <v>0</v>
      </c>
    </row>
    <row r="32" spans="1:8" s="67" customFormat="1" x14ac:dyDescent="0.2">
      <c r="A32" s="242"/>
      <c r="B32" s="242" t="s">
        <v>106</v>
      </c>
      <c r="C32" s="218">
        <f t="shared" ref="C32:H32" si="4">SUM(C29:C31)</f>
        <v>60774</v>
      </c>
      <c r="D32" s="218">
        <f t="shared" si="4"/>
        <v>0</v>
      </c>
      <c r="E32" s="218">
        <f t="shared" si="4"/>
        <v>0</v>
      </c>
      <c r="F32" s="218">
        <f t="shared" si="4"/>
        <v>0</v>
      </c>
      <c r="G32" s="218">
        <f t="shared" si="4"/>
        <v>0</v>
      </c>
      <c r="H32" s="218">
        <f t="shared" si="4"/>
        <v>60774</v>
      </c>
    </row>
    <row r="33" spans="1:8" s="67" customFormat="1" ht="24" customHeight="1" x14ac:dyDescent="0.2">
      <c r="A33" s="242"/>
      <c r="B33" s="243" t="s">
        <v>0</v>
      </c>
      <c r="C33" s="244">
        <f t="shared" ref="C33:H33" si="5">C16+C23+C27+C32</f>
        <v>3228405</v>
      </c>
      <c r="D33" s="244">
        <f t="shared" si="5"/>
        <v>0</v>
      </c>
      <c r="E33" s="244">
        <f t="shared" si="5"/>
        <v>0</v>
      </c>
      <c r="F33" s="244">
        <f t="shared" si="5"/>
        <v>0</v>
      </c>
      <c r="G33" s="244">
        <f t="shared" si="5"/>
        <v>0</v>
      </c>
      <c r="H33" s="244">
        <f t="shared" si="5"/>
        <v>3228405</v>
      </c>
    </row>
    <row r="34" spans="1:8" s="67" customFormat="1" x14ac:dyDescent="0.25">
      <c r="A34" s="68"/>
    </row>
    <row r="35" spans="1:8" s="67" customFormat="1" x14ac:dyDescent="0.25">
      <c r="A35" s="68"/>
    </row>
    <row r="36" spans="1:8" s="67" customFormat="1" x14ac:dyDescent="0.25">
      <c r="A36" s="68"/>
    </row>
    <row r="37" spans="1:8" s="67" customFormat="1" x14ac:dyDescent="0.25">
      <c r="A37" s="68"/>
    </row>
    <row r="38" spans="1:8" s="67" customFormat="1" x14ac:dyDescent="0.25">
      <c r="A38" s="68"/>
    </row>
    <row r="39" spans="1:8" s="67" customFormat="1" x14ac:dyDescent="0.25">
      <c r="A39" s="68"/>
    </row>
    <row r="40" spans="1:8" s="67" customFormat="1" x14ac:dyDescent="0.25">
      <c r="A40" s="68"/>
    </row>
    <row r="41" spans="1:8" s="67" customFormat="1" x14ac:dyDescent="0.25">
      <c r="A41" s="68"/>
    </row>
    <row r="42" spans="1:8" s="67" customFormat="1" x14ac:dyDescent="0.25">
      <c r="A42" s="68"/>
    </row>
    <row r="43" spans="1:8" s="67" customFormat="1" x14ac:dyDescent="0.25">
      <c r="A43" s="68"/>
    </row>
    <row r="44" spans="1:8" s="67" customFormat="1" x14ac:dyDescent="0.25">
      <c r="A44" s="68"/>
    </row>
    <row r="45" spans="1:8" s="67" customFormat="1" x14ac:dyDescent="0.25">
      <c r="A45" s="68"/>
    </row>
    <row r="46" spans="1:8" s="67" customFormat="1" x14ac:dyDescent="0.25">
      <c r="A46" s="68"/>
    </row>
    <row r="47" spans="1:8" s="67" customFormat="1" x14ac:dyDescent="0.25">
      <c r="A47" s="68"/>
    </row>
    <row r="48" spans="1:8" s="67" customFormat="1" x14ac:dyDescent="0.25">
      <c r="A48" s="68"/>
    </row>
    <row r="49" spans="1:8" s="67" customFormat="1" x14ac:dyDescent="0.25">
      <c r="A49" s="68"/>
    </row>
    <row r="50" spans="1:8" s="67" customFormat="1" x14ac:dyDescent="0.25">
      <c r="A50" s="68"/>
    </row>
    <row r="51" spans="1:8" s="67" customFormat="1" x14ac:dyDescent="0.25">
      <c r="A51" s="68"/>
    </row>
    <row r="52" spans="1:8" s="67" customFormat="1" x14ac:dyDescent="0.25">
      <c r="A52" s="68"/>
    </row>
    <row r="53" spans="1:8" s="67" customFormat="1" x14ac:dyDescent="0.25">
      <c r="A53" s="68"/>
      <c r="B53" s="69"/>
      <c r="C53" s="70"/>
      <c r="D53" s="70"/>
      <c r="E53" s="70"/>
      <c r="F53" s="70"/>
      <c r="G53" s="70"/>
      <c r="H53" s="70"/>
    </row>
    <row r="54" spans="1:8" s="67" customFormat="1" x14ac:dyDescent="0.25">
      <c r="A54" s="68"/>
      <c r="B54" s="69"/>
      <c r="C54" s="70"/>
      <c r="D54" s="70"/>
      <c r="E54" s="70"/>
      <c r="F54" s="70"/>
      <c r="G54" s="70"/>
      <c r="H54" s="70"/>
    </row>
    <row r="55" spans="1:8" s="67" customFormat="1" x14ac:dyDescent="0.25">
      <c r="A55" s="68"/>
      <c r="B55" s="69"/>
      <c r="C55" s="70"/>
      <c r="D55" s="70"/>
      <c r="E55" s="70"/>
      <c r="F55" s="70"/>
      <c r="G55" s="70"/>
      <c r="H55" s="70"/>
    </row>
    <row r="223" spans="2:8" x14ac:dyDescent="0.25">
      <c r="B223" s="71"/>
      <c r="C223" s="72"/>
      <c r="D223" s="72"/>
      <c r="E223" s="72"/>
      <c r="F223" s="72"/>
      <c r="G223" s="72"/>
      <c r="H223" s="72"/>
    </row>
    <row r="310" spans="1:1" s="74" customFormat="1" x14ac:dyDescent="0.25">
      <c r="A310" s="73"/>
    </row>
    <row r="311" spans="1:1" s="74" customFormat="1" x14ac:dyDescent="0.25">
      <c r="A311" s="73"/>
    </row>
    <row r="312" spans="1:1" s="74" customFormat="1" x14ac:dyDescent="0.25">
      <c r="A312" s="73"/>
    </row>
    <row r="313" spans="1:1" s="74" customFormat="1" x14ac:dyDescent="0.25">
      <c r="A313" s="73"/>
    </row>
    <row r="314" spans="1:1" s="74" customFormat="1" x14ac:dyDescent="0.25">
      <c r="A314" s="73"/>
    </row>
    <row r="315" spans="1:1" s="74" customFormat="1" x14ac:dyDescent="0.25">
      <c r="A315" s="73"/>
    </row>
    <row r="316" spans="1:1" s="74" customFormat="1" x14ac:dyDescent="0.25">
      <c r="A316" s="73"/>
    </row>
    <row r="317" spans="1:1" s="74" customFormat="1" x14ac:dyDescent="0.25">
      <c r="A317" s="73"/>
    </row>
    <row r="320" spans="1:1" s="74" customFormat="1" x14ac:dyDescent="0.25">
      <c r="A320" s="73"/>
    </row>
    <row r="321" spans="1:1" s="74" customFormat="1" x14ac:dyDescent="0.25">
      <c r="A321" s="73"/>
    </row>
    <row r="322" spans="1:1" s="74" customFormat="1" x14ac:dyDescent="0.25">
      <c r="A322" s="73"/>
    </row>
    <row r="323" spans="1:1" s="74" customFormat="1" x14ac:dyDescent="0.25">
      <c r="A323" s="73"/>
    </row>
    <row r="324" spans="1:1" s="74" customFormat="1" x14ac:dyDescent="0.25">
      <c r="A324" s="73"/>
    </row>
    <row r="325" spans="1:1" s="74" customFormat="1" x14ac:dyDescent="0.25">
      <c r="A325" s="73"/>
    </row>
    <row r="326" spans="1:1" s="74" customFormat="1" x14ac:dyDescent="0.25">
      <c r="A326" s="73"/>
    </row>
    <row r="327" spans="1:1" s="74" customFormat="1" x14ac:dyDescent="0.25">
      <c r="A327" s="73"/>
    </row>
    <row r="328" spans="1:1" s="74" customFormat="1" x14ac:dyDescent="0.25">
      <c r="A328" s="73"/>
    </row>
    <row r="329" spans="1:1" s="74" customFormat="1" x14ac:dyDescent="0.25">
      <c r="A329" s="73"/>
    </row>
    <row r="330" spans="1:1" s="74" customFormat="1" x14ac:dyDescent="0.25">
      <c r="A330" s="73"/>
    </row>
    <row r="331" spans="1:1" s="74" customFormat="1" x14ac:dyDescent="0.25">
      <c r="A331" s="73"/>
    </row>
    <row r="332" spans="1:1" s="74" customFormat="1" x14ac:dyDescent="0.25">
      <c r="A332" s="73"/>
    </row>
    <row r="333" spans="1:1" s="74" customFormat="1" x14ac:dyDescent="0.25">
      <c r="A333" s="73"/>
    </row>
    <row r="334" spans="1:1" s="74" customFormat="1" x14ac:dyDescent="0.25">
      <c r="A334" s="73"/>
    </row>
    <row r="335" spans="1:1" s="74" customFormat="1" x14ac:dyDescent="0.25">
      <c r="A335" s="73"/>
    </row>
    <row r="336" spans="1:1" s="74" customFormat="1" x14ac:dyDescent="0.25">
      <c r="A336" s="73"/>
    </row>
    <row r="337" spans="1:1" s="74" customFormat="1" x14ac:dyDescent="0.25">
      <c r="A337" s="73"/>
    </row>
    <row r="338" spans="1:1" s="74" customFormat="1" x14ac:dyDescent="0.25">
      <c r="A338" s="73"/>
    </row>
    <row r="339" spans="1:1" s="74" customFormat="1" x14ac:dyDescent="0.25">
      <c r="A339" s="73"/>
    </row>
    <row r="340" spans="1:1" s="74" customFormat="1" x14ac:dyDescent="0.25">
      <c r="A340" s="73"/>
    </row>
    <row r="341" spans="1:1" s="74" customFormat="1" x14ac:dyDescent="0.25">
      <c r="A341" s="73"/>
    </row>
  </sheetData>
  <sheetProtection algorithmName="SHA-512" hashValue="XexSFNgOrsE580QGZOLasjR45LELzklUAY5rrWpG8FcefPutLAw7Eq1ziXQi54OpMoDYD7NTxX36EYm+VQtplg==" saltValue="9UuQvnWMpGNJo2iDdFds/w==" spinCount="100000" sheet="1" formatColumns="0" formatRows="0"/>
  <mergeCells count="9">
    <mergeCell ref="A1:H1"/>
    <mergeCell ref="A4:H4"/>
    <mergeCell ref="A6:A9"/>
    <mergeCell ref="B6:B9"/>
    <mergeCell ref="C6:C8"/>
    <mergeCell ref="D6:E7"/>
    <mergeCell ref="F6:G7"/>
    <mergeCell ref="H6:H8"/>
    <mergeCell ref="D2:G2"/>
  </mergeCells>
  <printOptions horizontalCentered="1" verticalCentered="1" gridLines="1"/>
  <pageMargins left="0.70866141732283472" right="0.23622047244094491" top="0.31496062992125984" bottom="0.47244094488188981" header="0.15748031496062992" footer="0.31496062992125984"/>
  <pageSetup paperSize="9" scale="81" firstPageNumber="3" orientation="landscape" blackAndWhite="1" useFirstPageNumber="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56</vt:i4>
      </vt:variant>
    </vt:vector>
  </HeadingPairs>
  <TitlesOfParts>
    <vt:vector size="109" baseType="lpstr">
      <vt:lpstr>COVER</vt:lpstr>
      <vt:lpstr>INDEX</vt:lpstr>
      <vt:lpstr>BS</vt:lpstr>
      <vt:lpstr>I&amp;E</vt:lpstr>
      <vt:lpstr>RECEIPTS</vt:lpstr>
      <vt:lpstr>PAYMENTS</vt:lpstr>
      <vt:lpstr>R&amp;P Specific</vt:lpstr>
      <vt:lpstr>R-SF-Pro</vt:lpstr>
      <vt:lpstr>R-VVN-Pro</vt:lpstr>
      <vt:lpstr>R-Pkv-Pro</vt:lpstr>
      <vt:lpstr>P-SF-Pro</vt:lpstr>
      <vt:lpstr>P-VVN-Pro</vt:lpstr>
      <vt:lpstr>P-Pkv-Pro</vt:lpstr>
      <vt:lpstr>S-1</vt:lpstr>
      <vt:lpstr>S-2</vt:lpstr>
      <vt:lpstr>ANNEX-1SCH -2</vt:lpstr>
      <vt:lpstr>2A</vt:lpstr>
      <vt:lpstr>S3-SF</vt:lpstr>
      <vt:lpstr>S3-VVN</vt:lpstr>
      <vt:lpstr>S3-Pkv</vt:lpstr>
      <vt:lpstr>S3-CCA</vt:lpstr>
      <vt:lpstr>S3-Sp.</vt:lpstr>
      <vt:lpstr>S-3</vt:lpstr>
      <vt:lpstr>S- 3 A</vt:lpstr>
      <vt:lpstr>S-4</vt:lpstr>
      <vt:lpstr>S4-A</vt:lpstr>
      <vt:lpstr>S4-B</vt:lpstr>
      <vt:lpstr>S4-E</vt:lpstr>
      <vt:lpstr>S4-F</vt:lpstr>
      <vt:lpstr>S4-x</vt:lpstr>
      <vt:lpstr>S-7</vt:lpstr>
      <vt:lpstr>S8-SF</vt:lpstr>
      <vt:lpstr>S8-VVN</vt:lpstr>
      <vt:lpstr>S8-Pkv</vt:lpstr>
      <vt:lpstr>S8-CCA</vt:lpstr>
      <vt:lpstr>S8-Sp.</vt:lpstr>
      <vt:lpstr>S  8</vt:lpstr>
      <vt:lpstr>SCH-9 &amp; 10 </vt:lpstr>
      <vt:lpstr>ANNEXURE S-10</vt:lpstr>
      <vt:lpstr>SCH 12 &amp;13 &amp; 14</vt:lpstr>
      <vt:lpstr>SC-15</vt:lpstr>
      <vt:lpstr>ANNEX-1 SCH-15</vt:lpstr>
      <vt:lpstr>ANNEX -2 SCH-15</vt:lpstr>
      <vt:lpstr>SCH-16 &amp; 17</vt:lpstr>
      <vt:lpstr>SCH-18 &amp;19 &amp; 22</vt:lpstr>
      <vt:lpstr>S-23</vt:lpstr>
      <vt:lpstr>S-24</vt:lpstr>
      <vt:lpstr>FORM-A</vt:lpstr>
      <vt:lpstr>FORM-B</vt:lpstr>
      <vt:lpstr>Form-C</vt:lpstr>
      <vt:lpstr>Form-D</vt:lpstr>
      <vt:lpstr>FORM-K</vt:lpstr>
      <vt:lpstr>Lists</vt:lpstr>
      <vt:lpstr>ADVANCE_GROUP</vt:lpstr>
      <vt:lpstr>Advances_to_Employess_Non_Interest_Bearing</vt:lpstr>
      <vt:lpstr>CURRENT_LIABILITY</vt:lpstr>
      <vt:lpstr>FUND_TYPE</vt:lpstr>
      <vt:lpstr>Interest_Accrued</vt:lpstr>
      <vt:lpstr>LIABILITY_GROUP</vt:lpstr>
      <vt:lpstr>Long_Term_Advances_to_Employees_Interest_Bearing</vt:lpstr>
      <vt:lpstr>Other_Advance</vt:lpstr>
      <vt:lpstr>Other_Current_Assets_receivable</vt:lpstr>
      <vt:lpstr>Prepaid_Expenses</vt:lpstr>
      <vt:lpstr>'2A'!Print_Area</vt:lpstr>
      <vt:lpstr>'ANNEX-1 SCH-15'!Print_Area</vt:lpstr>
      <vt:lpstr>BS!Print_Area</vt:lpstr>
      <vt:lpstr>'FORM-A'!Print_Area</vt:lpstr>
      <vt:lpstr>'FORM-K'!Print_Area</vt:lpstr>
      <vt:lpstr>'I&amp;E'!Print_Area</vt:lpstr>
      <vt:lpstr>INDEX!Print_Area</vt:lpstr>
      <vt:lpstr>PAYMENTS!Print_Area</vt:lpstr>
      <vt:lpstr>'P-SF-Pro'!Print_Area</vt:lpstr>
      <vt:lpstr>'R&amp;P Specific'!Print_Area</vt:lpstr>
      <vt:lpstr>RECEIPTS!Print_Area</vt:lpstr>
      <vt:lpstr>'R-SF-Pro'!Print_Area</vt:lpstr>
      <vt:lpstr>'S  8'!Print_Area</vt:lpstr>
      <vt:lpstr>'S- 3 A'!Print_Area</vt:lpstr>
      <vt:lpstr>'S-1'!Print_Area</vt:lpstr>
      <vt:lpstr>'S-2'!Print_Area</vt:lpstr>
      <vt:lpstr>'S-23'!Print_Area</vt:lpstr>
      <vt:lpstr>'S-3'!Print_Area</vt:lpstr>
      <vt:lpstr>'S3-CCA'!Print_Area</vt:lpstr>
      <vt:lpstr>'S3-Pkv'!Print_Area</vt:lpstr>
      <vt:lpstr>'S3-SF'!Print_Area</vt:lpstr>
      <vt:lpstr>'S3-Sp.'!Print_Area</vt:lpstr>
      <vt:lpstr>'S3-VVN'!Print_Area</vt:lpstr>
      <vt:lpstr>'S-4'!Print_Area</vt:lpstr>
      <vt:lpstr>'S4-A'!Print_Area</vt:lpstr>
      <vt:lpstr>'S4-B'!Print_Area</vt:lpstr>
      <vt:lpstr>'S4-E'!Print_Area</vt:lpstr>
      <vt:lpstr>'S4-F'!Print_Area</vt:lpstr>
      <vt:lpstr>'S4-x'!Print_Area</vt:lpstr>
      <vt:lpstr>'S-7'!Print_Area</vt:lpstr>
      <vt:lpstr>'S8-CCA'!Print_Area</vt:lpstr>
      <vt:lpstr>'S8-SF'!Print_Area</vt:lpstr>
      <vt:lpstr>'S8-VVN'!Print_Area</vt:lpstr>
      <vt:lpstr>'SC-15'!Print_Area</vt:lpstr>
      <vt:lpstr>'SCH 12 &amp;13 &amp; 14'!Print_Area</vt:lpstr>
      <vt:lpstr>'SCH-16 &amp; 17'!Print_Area</vt:lpstr>
      <vt:lpstr>'SCH-18 &amp;19 &amp; 22'!Print_Area</vt:lpstr>
      <vt:lpstr>'SCH-9 &amp; 10 '!Print_Area</vt:lpstr>
      <vt:lpstr>PAYMENTS!Print_Titles</vt:lpstr>
      <vt:lpstr>'P-Pkv-Pro'!Print_Titles</vt:lpstr>
      <vt:lpstr>'P-SF-Pro'!Print_Titles</vt:lpstr>
      <vt:lpstr>'P-VVN-Pro'!Print_Titles</vt:lpstr>
      <vt:lpstr>RECEIPTS!Print_Titles</vt:lpstr>
      <vt:lpstr>PROVISION</vt:lpstr>
      <vt:lpstr>RECEIPT_IN_ADVANCE</vt:lpstr>
      <vt:lpstr>Security_Deposit</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K.V Gangtok</cp:lastModifiedBy>
  <cp:lastPrinted>2024-04-19T07:29:44Z</cp:lastPrinted>
  <dcterms:created xsi:type="dcterms:W3CDTF">2013-11-07T04:02:46Z</dcterms:created>
  <dcterms:modified xsi:type="dcterms:W3CDTF">2024-05-03T08:10:01Z</dcterms:modified>
</cp:coreProperties>
</file>