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Pos\Aulas\Macroeconomia\R\Macro_Aula\macroeconomia\"/>
    </mc:Choice>
  </mc:AlternateContent>
  <xr:revisionPtr revIDLastSave="0" documentId="13_ncr:1_{715259DC-A10D-48E3-87F8-BB2DE2D6FCDA}" xr6:coauthVersionLast="46" xr6:coauthVersionMax="46" xr10:uidLastSave="{00000000-0000-0000-0000-000000000000}"/>
  <bookViews>
    <workbookView xWindow="20370" yWindow="-120" windowWidth="19440" windowHeight="15150" activeTab="1" xr2:uid="{00000000-000D-0000-FFFF-FFFF00000000}"/>
  </bookViews>
  <sheets>
    <sheet name="Sumário" sheetId="40" r:id="rId1"/>
    <sheet name="Tabela1" sheetId="31" r:id="rId2"/>
    <sheet name="Tabela2" sheetId="34" r:id="rId3"/>
    <sheet name="Tabela3" sheetId="1" r:id="rId4"/>
    <sheet name="Tabela4" sheetId="4" r:id="rId5"/>
    <sheet name="Tabela5" sheetId="5" r:id="rId6"/>
    <sheet name="Tabela6" sheetId="6" r:id="rId7"/>
    <sheet name="Tabela7" sheetId="7" r:id="rId8"/>
    <sheet name="Tabela8" sheetId="8" r:id="rId9"/>
    <sheet name="Tabela9" sheetId="9" r:id="rId10"/>
    <sheet name="Tabela10" sheetId="35" r:id="rId11"/>
    <sheet name="Tabela11" sheetId="10" r:id="rId12"/>
    <sheet name="Tabela12" sheetId="11" r:id="rId13"/>
    <sheet name="Tabela13" sheetId="12" r:id="rId14"/>
    <sheet name="Tabela14" sheetId="13" r:id="rId15"/>
    <sheet name="Tabela15" sheetId="14" r:id="rId16"/>
    <sheet name="Tabela16" sheetId="15" r:id="rId17"/>
    <sheet name="Tabela17" sheetId="16" r:id="rId18"/>
    <sheet name="Tabela18" sheetId="17" r:id="rId19"/>
    <sheet name="Tabela19" sheetId="18" r:id="rId20"/>
    <sheet name="Tabela20" sheetId="36" r:id="rId21"/>
    <sheet name="Tabela21" sheetId="19" r:id="rId22"/>
    <sheet name="Tabela22" sheetId="20" r:id="rId23"/>
    <sheet name="Tabela23" sheetId="21" r:id="rId24"/>
    <sheet name="Tabela24" sheetId="22" r:id="rId25"/>
    <sheet name="Tabela25" sheetId="37" r:id="rId26"/>
    <sheet name="Tabela26" sheetId="23" r:id="rId27"/>
    <sheet name="Tabela27" sheetId="24" r:id="rId28"/>
    <sheet name="Tabela28" sheetId="25" r:id="rId29"/>
    <sheet name="Tabela29" sheetId="38" r:id="rId30"/>
    <sheet name="Tabela30" sheetId="26" r:id="rId31"/>
    <sheet name="Tabela31" sheetId="27" r:id="rId32"/>
    <sheet name="Tabela32" sheetId="28" r:id="rId33"/>
    <sheet name="Tabela33" sheetId="32" r:id="rId34"/>
  </sheets>
  <externalReferences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31" l="1"/>
  <c r="J17" i="4"/>
  <c r="J16" i="4"/>
  <c r="J15" i="4"/>
  <c r="J14" i="4" s="1"/>
  <c r="J13" i="4"/>
  <c r="J12" i="4"/>
  <c r="J10" i="4"/>
  <c r="J17" i="5"/>
  <c r="J16" i="5"/>
  <c r="J14" i="5" s="1"/>
  <c r="J15" i="5"/>
  <c r="J13" i="5"/>
  <c r="J12" i="5"/>
  <c r="J11" i="5" s="1"/>
  <c r="J10" i="5"/>
  <c r="J17" i="6"/>
  <c r="J16" i="6"/>
  <c r="J15" i="6"/>
  <c r="J13" i="6"/>
  <c r="J11" i="6" s="1"/>
  <c r="J12" i="6"/>
  <c r="J10" i="6"/>
  <c r="J17" i="7"/>
  <c r="J16" i="7"/>
  <c r="J15" i="7"/>
  <c r="J13" i="7"/>
  <c r="J12" i="7"/>
  <c r="J12" i="34" s="1"/>
  <c r="J10" i="7"/>
  <c r="J17" i="8"/>
  <c r="J16" i="8"/>
  <c r="J15" i="8"/>
  <c r="J14" i="8" s="1"/>
  <c r="J13" i="8"/>
  <c r="J12" i="8"/>
  <c r="J10" i="8"/>
  <c r="J17" i="9"/>
  <c r="J16" i="9"/>
  <c r="J14" i="9" s="1"/>
  <c r="J15" i="9"/>
  <c r="J13" i="9"/>
  <c r="J12" i="9"/>
  <c r="J11" i="9" s="1"/>
  <c r="J10" i="9"/>
  <c r="J17" i="10"/>
  <c r="J16" i="10"/>
  <c r="J15" i="10"/>
  <c r="J13" i="10"/>
  <c r="J11" i="10" s="1"/>
  <c r="J12" i="10"/>
  <c r="J10" i="10"/>
  <c r="J17" i="11"/>
  <c r="J16" i="11"/>
  <c r="J15" i="11"/>
  <c r="J13" i="11"/>
  <c r="J12" i="11"/>
  <c r="J10" i="11"/>
  <c r="J17" i="12"/>
  <c r="J16" i="12"/>
  <c r="J15" i="12"/>
  <c r="J13" i="12"/>
  <c r="J12" i="12"/>
  <c r="J10" i="12"/>
  <c r="J17" i="13"/>
  <c r="J16" i="13"/>
  <c r="J14" i="13" s="1"/>
  <c r="J15" i="13"/>
  <c r="J13" i="13"/>
  <c r="J12" i="13"/>
  <c r="J11" i="13" s="1"/>
  <c r="J10" i="13"/>
  <c r="J17" i="14"/>
  <c r="J16" i="14"/>
  <c r="J15" i="14"/>
  <c r="J14" i="14" s="1"/>
  <c r="J13" i="14"/>
  <c r="J11" i="14" s="1"/>
  <c r="J12" i="14"/>
  <c r="J10" i="14"/>
  <c r="J17" i="15"/>
  <c r="J16" i="15"/>
  <c r="J15" i="15"/>
  <c r="J13" i="15"/>
  <c r="J12" i="15"/>
  <c r="J11" i="15" s="1"/>
  <c r="J10" i="15"/>
  <c r="J17" i="16"/>
  <c r="J16" i="16"/>
  <c r="J15" i="16"/>
  <c r="J14" i="16" s="1"/>
  <c r="J13" i="16"/>
  <c r="J12" i="16"/>
  <c r="J10" i="16"/>
  <c r="J17" i="17"/>
  <c r="J16" i="17"/>
  <c r="J14" i="17" s="1"/>
  <c r="J15" i="17"/>
  <c r="J13" i="17"/>
  <c r="J12" i="17"/>
  <c r="J11" i="17" s="1"/>
  <c r="J10" i="17"/>
  <c r="J17" i="18"/>
  <c r="J16" i="18"/>
  <c r="J15" i="18"/>
  <c r="J14" i="18" s="1"/>
  <c r="J13" i="18"/>
  <c r="J11" i="18" s="1"/>
  <c r="J12" i="18"/>
  <c r="J10" i="18"/>
  <c r="J17" i="19"/>
  <c r="J16" i="19"/>
  <c r="J15" i="19"/>
  <c r="J13" i="19"/>
  <c r="J12" i="19"/>
  <c r="J11" i="19" s="1"/>
  <c r="J10" i="19"/>
  <c r="J17" i="20"/>
  <c r="J16" i="20"/>
  <c r="J15" i="20"/>
  <c r="J14" i="20" s="1"/>
  <c r="J13" i="20"/>
  <c r="J12" i="20"/>
  <c r="J10" i="20"/>
  <c r="J17" i="21"/>
  <c r="J17" i="36" s="1"/>
  <c r="J16" i="21"/>
  <c r="J15" i="21"/>
  <c r="J13" i="21"/>
  <c r="J12" i="21"/>
  <c r="J10" i="21"/>
  <c r="J17" i="22"/>
  <c r="J16" i="22"/>
  <c r="J15" i="22"/>
  <c r="J14" i="22" s="1"/>
  <c r="J13" i="22"/>
  <c r="J11" i="22" s="1"/>
  <c r="J12" i="22"/>
  <c r="J10" i="22"/>
  <c r="J17" i="23"/>
  <c r="J16" i="23"/>
  <c r="J15" i="23"/>
  <c r="J13" i="23"/>
  <c r="J12" i="23"/>
  <c r="J11" i="23" s="1"/>
  <c r="J10" i="23"/>
  <c r="J17" i="24"/>
  <c r="J16" i="24"/>
  <c r="J15" i="24"/>
  <c r="J15" i="37" s="1"/>
  <c r="J13" i="24"/>
  <c r="J12" i="24"/>
  <c r="J10" i="24"/>
  <c r="J17" i="25"/>
  <c r="J16" i="25"/>
  <c r="J14" i="25" s="1"/>
  <c r="J15" i="25"/>
  <c r="J13" i="25"/>
  <c r="J12" i="25"/>
  <c r="J10" i="25"/>
  <c r="J17" i="26"/>
  <c r="J16" i="26"/>
  <c r="J15" i="26"/>
  <c r="J13" i="26"/>
  <c r="J11" i="26" s="1"/>
  <c r="J12" i="26"/>
  <c r="J10" i="26"/>
  <c r="J17" i="27"/>
  <c r="J16" i="27"/>
  <c r="J15" i="27"/>
  <c r="J13" i="27"/>
  <c r="J12" i="27"/>
  <c r="J10" i="27"/>
  <c r="J17" i="28"/>
  <c r="J16" i="28"/>
  <c r="J15" i="28"/>
  <c r="J14" i="28" s="1"/>
  <c r="J13" i="28"/>
  <c r="J12" i="28"/>
  <c r="J10" i="28"/>
  <c r="J17" i="32"/>
  <c r="J17" i="38" s="1"/>
  <c r="J16" i="32"/>
  <c r="J15" i="32"/>
  <c r="J13" i="32"/>
  <c r="J12" i="32"/>
  <c r="J10" i="32"/>
  <c r="J17" i="1"/>
  <c r="J16" i="1"/>
  <c r="J15" i="1"/>
  <c r="J13" i="1"/>
  <c r="J11" i="1" s="1"/>
  <c r="J12" i="1"/>
  <c r="J10" i="1"/>
  <c r="J19" i="4"/>
  <c r="J19" i="5"/>
  <c r="J19" i="6"/>
  <c r="J19" i="7"/>
  <c r="J19" i="8"/>
  <c r="J19" i="9"/>
  <c r="J19" i="10"/>
  <c r="J19" i="11"/>
  <c r="J14" i="11"/>
  <c r="J19" i="12"/>
  <c r="J19" i="13"/>
  <c r="J19" i="14"/>
  <c r="J19" i="15"/>
  <c r="J19" i="16"/>
  <c r="J19" i="17"/>
  <c r="J19" i="18"/>
  <c r="J19" i="19"/>
  <c r="J15" i="36"/>
  <c r="J19" i="20"/>
  <c r="J19" i="21"/>
  <c r="J11" i="21"/>
  <c r="J19" i="22"/>
  <c r="J19" i="23"/>
  <c r="J19" i="37" s="1"/>
  <c r="J17" i="37"/>
  <c r="J19" i="24"/>
  <c r="J19" i="25"/>
  <c r="J11" i="25"/>
  <c r="J19" i="26"/>
  <c r="J19" i="27"/>
  <c r="J14" i="27"/>
  <c r="J19" i="28"/>
  <c r="J19" i="32"/>
  <c r="J19" i="1"/>
  <c r="J15" i="34" l="1"/>
  <c r="J12" i="38"/>
  <c r="J15" i="35"/>
  <c r="J15" i="31" s="1"/>
  <c r="J14" i="24"/>
  <c r="J15" i="38"/>
  <c r="J14" i="10"/>
  <c r="J19" i="35"/>
  <c r="S14" i="13"/>
  <c r="J11" i="28"/>
  <c r="J18" i="28" s="1"/>
  <c r="J13" i="37"/>
  <c r="J11" i="24"/>
  <c r="J11" i="37" s="1"/>
  <c r="J11" i="16"/>
  <c r="J14" i="15"/>
  <c r="J18" i="15" s="1"/>
  <c r="S10" i="13"/>
  <c r="J11" i="12"/>
  <c r="J13" i="35"/>
  <c r="J11" i="8"/>
  <c r="J14" i="7"/>
  <c r="J11" i="4"/>
  <c r="J18" i="4" s="1"/>
  <c r="J16" i="37"/>
  <c r="J14" i="23"/>
  <c r="J18" i="23" s="1"/>
  <c r="J11" i="20"/>
  <c r="J18" i="20" s="1"/>
  <c r="J19" i="36"/>
  <c r="J19" i="34"/>
  <c r="J19" i="38"/>
  <c r="J16" i="38"/>
  <c r="J10" i="38"/>
  <c r="J13" i="38"/>
  <c r="J10" i="37"/>
  <c r="J16" i="36"/>
  <c r="J10" i="36"/>
  <c r="J10" i="35"/>
  <c r="J10" i="34"/>
  <c r="S15" i="22"/>
  <c r="J17" i="35"/>
  <c r="J12" i="35"/>
  <c r="J11" i="7"/>
  <c r="J18" i="7" s="1"/>
  <c r="J14" i="6"/>
  <c r="J18" i="6" s="1"/>
  <c r="S13" i="6" s="1"/>
  <c r="J17" i="34"/>
  <c r="J13" i="34"/>
  <c r="J14" i="26"/>
  <c r="J18" i="26" s="1"/>
  <c r="S11" i="26" s="1"/>
  <c r="J14" i="21"/>
  <c r="J18" i="21" s="1"/>
  <c r="S15" i="21" s="1"/>
  <c r="J11" i="11"/>
  <c r="J16" i="35"/>
  <c r="J16" i="34"/>
  <c r="J12" i="37"/>
  <c r="J18" i="13"/>
  <c r="S12" i="13" s="1"/>
  <c r="J11" i="27"/>
  <c r="J18" i="9"/>
  <c r="S10" i="9" s="1"/>
  <c r="J18" i="5"/>
  <c r="S14" i="5" s="1"/>
  <c r="J18" i="17"/>
  <c r="S10" i="17" s="1"/>
  <c r="J18" i="8"/>
  <c r="S15" i="8" s="1"/>
  <c r="J18" i="14"/>
  <c r="S17" i="14" s="1"/>
  <c r="J18" i="24"/>
  <c r="S15" i="24" s="1"/>
  <c r="J18" i="25"/>
  <c r="J18" i="18"/>
  <c r="S11" i="18" s="1"/>
  <c r="J18" i="22"/>
  <c r="S16" i="22" s="1"/>
  <c r="J14" i="32"/>
  <c r="J14" i="19"/>
  <c r="J12" i="36"/>
  <c r="J14" i="12"/>
  <c r="J18" i="10"/>
  <c r="S11" i="10" s="1"/>
  <c r="J13" i="36"/>
  <c r="J14" i="1"/>
  <c r="J11" i="32"/>
  <c r="I19" i="32"/>
  <c r="H19" i="32"/>
  <c r="G19" i="32"/>
  <c r="F19" i="32"/>
  <c r="E19" i="32"/>
  <c r="D19" i="32"/>
  <c r="C19" i="32"/>
  <c r="B19" i="32"/>
  <c r="I19" i="28"/>
  <c r="H19" i="28"/>
  <c r="G19" i="28"/>
  <c r="F19" i="28"/>
  <c r="E19" i="28"/>
  <c r="D19" i="28"/>
  <c r="C19" i="28"/>
  <c r="B19" i="28"/>
  <c r="I19" i="27"/>
  <c r="H19" i="27"/>
  <c r="G19" i="27"/>
  <c r="F19" i="27"/>
  <c r="E19" i="27"/>
  <c r="D19" i="27"/>
  <c r="C19" i="27"/>
  <c r="B19" i="27"/>
  <c r="I19" i="26"/>
  <c r="H19" i="26"/>
  <c r="G19" i="26"/>
  <c r="F19" i="26"/>
  <c r="E19" i="26"/>
  <c r="D19" i="26"/>
  <c r="C19" i="26"/>
  <c r="B19" i="26"/>
  <c r="I17" i="32"/>
  <c r="H17" i="32"/>
  <c r="G17" i="32"/>
  <c r="F17" i="32"/>
  <c r="E17" i="32"/>
  <c r="D17" i="32"/>
  <c r="C17" i="32"/>
  <c r="B17" i="32"/>
  <c r="I16" i="32"/>
  <c r="H16" i="32"/>
  <c r="G16" i="32"/>
  <c r="F16" i="32"/>
  <c r="E16" i="32"/>
  <c r="D16" i="32"/>
  <c r="C16" i="32"/>
  <c r="B16" i="32"/>
  <c r="I15" i="32"/>
  <c r="I14" i="32" s="1"/>
  <c r="H15" i="32"/>
  <c r="G15" i="32"/>
  <c r="G14" i="32" s="1"/>
  <c r="F15" i="32"/>
  <c r="F14" i="32" s="1"/>
  <c r="E15" i="32"/>
  <c r="E14" i="32" s="1"/>
  <c r="D15" i="32"/>
  <c r="D14" i="32" s="1"/>
  <c r="C15" i="32"/>
  <c r="B15" i="32"/>
  <c r="I13" i="32"/>
  <c r="H13" i="32"/>
  <c r="G13" i="32"/>
  <c r="F13" i="32"/>
  <c r="E13" i="32"/>
  <c r="D13" i="32"/>
  <c r="C13" i="32"/>
  <c r="B13" i="32"/>
  <c r="I12" i="32"/>
  <c r="I11" i="32" s="1"/>
  <c r="H12" i="32"/>
  <c r="G12" i="32"/>
  <c r="G11" i="32" s="1"/>
  <c r="F12" i="32"/>
  <c r="E12" i="32"/>
  <c r="D12" i="32"/>
  <c r="C12" i="32"/>
  <c r="C11" i="32" s="1"/>
  <c r="B12" i="32"/>
  <c r="I10" i="32"/>
  <c r="H10" i="32"/>
  <c r="G10" i="32"/>
  <c r="F10" i="32"/>
  <c r="E10" i="32"/>
  <c r="D10" i="32"/>
  <c r="C10" i="32"/>
  <c r="B10" i="32"/>
  <c r="I17" i="28"/>
  <c r="H17" i="28"/>
  <c r="G17" i="28"/>
  <c r="F17" i="28"/>
  <c r="E17" i="28"/>
  <c r="D17" i="28"/>
  <c r="C17" i="28"/>
  <c r="B17" i="28"/>
  <c r="I16" i="28"/>
  <c r="H16" i="28"/>
  <c r="G16" i="28"/>
  <c r="F16" i="28"/>
  <c r="E16" i="28"/>
  <c r="D16" i="28"/>
  <c r="C16" i="28"/>
  <c r="B16" i="28"/>
  <c r="I15" i="28"/>
  <c r="I14" i="28" s="1"/>
  <c r="H15" i="28"/>
  <c r="G15" i="28"/>
  <c r="F15" i="28"/>
  <c r="F14" i="28" s="1"/>
  <c r="E15" i="28"/>
  <c r="E14" i="28" s="1"/>
  <c r="D15" i="28"/>
  <c r="D14" i="28" s="1"/>
  <c r="C15" i="28"/>
  <c r="C14" i="28" s="1"/>
  <c r="B15" i="28"/>
  <c r="B14" i="28" s="1"/>
  <c r="I13" i="28"/>
  <c r="H13" i="28"/>
  <c r="G13" i="28"/>
  <c r="F13" i="28"/>
  <c r="E13" i="28"/>
  <c r="D13" i="28"/>
  <c r="C13" i="28"/>
  <c r="B13" i="28"/>
  <c r="I12" i="28"/>
  <c r="I11" i="28" s="1"/>
  <c r="I18" i="28" s="1"/>
  <c r="H12" i="28"/>
  <c r="G12" i="28"/>
  <c r="G11" i="28" s="1"/>
  <c r="F12" i="28"/>
  <c r="F11" i="28" s="1"/>
  <c r="E12" i="28"/>
  <c r="D12" i="28"/>
  <c r="D11" i="28" s="1"/>
  <c r="C12" i="28"/>
  <c r="C11" i="28" s="1"/>
  <c r="B12" i="28"/>
  <c r="B11" i="28" s="1"/>
  <c r="I10" i="28"/>
  <c r="H10" i="28"/>
  <c r="G10" i="28"/>
  <c r="F10" i="28"/>
  <c r="E10" i="28"/>
  <c r="D10" i="28"/>
  <c r="C10" i="28"/>
  <c r="B10" i="28"/>
  <c r="I17" i="27"/>
  <c r="H17" i="27"/>
  <c r="G17" i="27"/>
  <c r="F17" i="27"/>
  <c r="E17" i="27"/>
  <c r="D17" i="27"/>
  <c r="C17" i="27"/>
  <c r="B17" i="27"/>
  <c r="I16" i="27"/>
  <c r="H16" i="27"/>
  <c r="G16" i="27"/>
  <c r="F16" i="27"/>
  <c r="E16" i="27"/>
  <c r="D16" i="27"/>
  <c r="C16" i="27"/>
  <c r="B16" i="27"/>
  <c r="I15" i="27"/>
  <c r="H15" i="27"/>
  <c r="G15" i="27"/>
  <c r="F15" i="27"/>
  <c r="E15" i="27"/>
  <c r="E14" i="27" s="1"/>
  <c r="D15" i="27"/>
  <c r="C15" i="27"/>
  <c r="B15" i="27"/>
  <c r="I13" i="27"/>
  <c r="H13" i="27"/>
  <c r="G13" i="27"/>
  <c r="F13" i="27"/>
  <c r="E13" i="27"/>
  <c r="D13" i="27"/>
  <c r="C13" i="27"/>
  <c r="B13" i="27"/>
  <c r="I12" i="27"/>
  <c r="H12" i="27"/>
  <c r="G12" i="27"/>
  <c r="G11" i="27" s="1"/>
  <c r="F12" i="27"/>
  <c r="F11" i="27" s="1"/>
  <c r="E12" i="27"/>
  <c r="E11" i="27" s="1"/>
  <c r="D12" i="27"/>
  <c r="C12" i="27"/>
  <c r="B12" i="27"/>
  <c r="B11" i="27" s="1"/>
  <c r="I10" i="27"/>
  <c r="H10" i="27"/>
  <c r="G10" i="27"/>
  <c r="F10" i="27"/>
  <c r="E10" i="27"/>
  <c r="D10" i="27"/>
  <c r="C10" i="27"/>
  <c r="B10" i="27"/>
  <c r="I17" i="26"/>
  <c r="H17" i="26"/>
  <c r="G17" i="26"/>
  <c r="F17" i="26"/>
  <c r="E17" i="26"/>
  <c r="D17" i="26"/>
  <c r="C17" i="26"/>
  <c r="B17" i="26"/>
  <c r="I16" i="26"/>
  <c r="H16" i="26"/>
  <c r="G16" i="26"/>
  <c r="F16" i="26"/>
  <c r="E16" i="26"/>
  <c r="D16" i="26"/>
  <c r="C16" i="26"/>
  <c r="B16" i="26"/>
  <c r="I15" i="26"/>
  <c r="I14" i="26" s="1"/>
  <c r="H15" i="26"/>
  <c r="G15" i="26"/>
  <c r="F15" i="26"/>
  <c r="F14" i="26" s="1"/>
  <c r="E15" i="26"/>
  <c r="E14" i="26" s="1"/>
  <c r="D15" i="26"/>
  <c r="C15" i="26"/>
  <c r="C14" i="26" s="1"/>
  <c r="B15" i="26"/>
  <c r="B14" i="26" s="1"/>
  <c r="I13" i="26"/>
  <c r="H13" i="26"/>
  <c r="G13" i="26"/>
  <c r="F13" i="26"/>
  <c r="E13" i="26"/>
  <c r="D13" i="26"/>
  <c r="C13" i="26"/>
  <c r="B13" i="26"/>
  <c r="I12" i="26"/>
  <c r="I11" i="26" s="1"/>
  <c r="H12" i="26"/>
  <c r="H11" i="26" s="1"/>
  <c r="G12" i="26"/>
  <c r="G11" i="26" s="1"/>
  <c r="F12" i="26"/>
  <c r="F11" i="26" s="1"/>
  <c r="E12" i="26"/>
  <c r="E11" i="26" s="1"/>
  <c r="E18" i="26" s="1"/>
  <c r="D12" i="26"/>
  <c r="D11" i="26" s="1"/>
  <c r="C12" i="26"/>
  <c r="C11" i="26" s="1"/>
  <c r="B12" i="26"/>
  <c r="B11" i="26" s="1"/>
  <c r="B18" i="26" s="1"/>
  <c r="I10" i="26"/>
  <c r="H10" i="26"/>
  <c r="G10" i="26"/>
  <c r="F10" i="26"/>
  <c r="E10" i="26"/>
  <c r="D10" i="26"/>
  <c r="C10" i="26"/>
  <c r="B10" i="26"/>
  <c r="I14" i="27"/>
  <c r="H14" i="27"/>
  <c r="G14" i="27"/>
  <c r="F14" i="27"/>
  <c r="I11" i="27"/>
  <c r="I18" i="27" s="1"/>
  <c r="H11" i="27"/>
  <c r="H18" i="27" s="1"/>
  <c r="H14" i="28"/>
  <c r="G14" i="28"/>
  <c r="H11" i="28"/>
  <c r="H14" i="32"/>
  <c r="H11" i="32"/>
  <c r="F11" i="32"/>
  <c r="H14" i="26"/>
  <c r="G14" i="26"/>
  <c r="D14" i="26"/>
  <c r="I19" i="25"/>
  <c r="H19" i="25"/>
  <c r="G19" i="25"/>
  <c r="F19" i="25"/>
  <c r="E19" i="25"/>
  <c r="D19" i="25"/>
  <c r="C19" i="25"/>
  <c r="B19" i="25"/>
  <c r="I19" i="24"/>
  <c r="H19" i="24"/>
  <c r="G19" i="24"/>
  <c r="F19" i="24"/>
  <c r="E19" i="24"/>
  <c r="D19" i="24"/>
  <c r="C19" i="24"/>
  <c r="B19" i="24"/>
  <c r="I19" i="23"/>
  <c r="H19" i="23"/>
  <c r="G19" i="23"/>
  <c r="F19" i="23"/>
  <c r="E19" i="23"/>
  <c r="D19" i="23"/>
  <c r="C19" i="23"/>
  <c r="B19" i="23"/>
  <c r="I17" i="25"/>
  <c r="H17" i="25"/>
  <c r="G17" i="25"/>
  <c r="F17" i="25"/>
  <c r="E17" i="25"/>
  <c r="D17" i="25"/>
  <c r="C17" i="25"/>
  <c r="B17" i="25"/>
  <c r="I16" i="25"/>
  <c r="H16" i="25"/>
  <c r="G16" i="25"/>
  <c r="F16" i="25"/>
  <c r="E16" i="25"/>
  <c r="D16" i="25"/>
  <c r="C16" i="25"/>
  <c r="B16" i="25"/>
  <c r="I15" i="25"/>
  <c r="I14" i="25" s="1"/>
  <c r="H15" i="25"/>
  <c r="H14" i="25" s="1"/>
  <c r="G15" i="25"/>
  <c r="G14" i="25" s="1"/>
  <c r="F15" i="25"/>
  <c r="F14" i="25" s="1"/>
  <c r="E15" i="25"/>
  <c r="E14" i="25" s="1"/>
  <c r="D15" i="25"/>
  <c r="D14" i="25" s="1"/>
  <c r="C15" i="25"/>
  <c r="C14" i="25" s="1"/>
  <c r="B15" i="25"/>
  <c r="B14" i="25" s="1"/>
  <c r="I13" i="25"/>
  <c r="H13" i="25"/>
  <c r="G13" i="25"/>
  <c r="F13" i="25"/>
  <c r="E13" i="25"/>
  <c r="D13" i="25"/>
  <c r="C13" i="25"/>
  <c r="B13" i="25"/>
  <c r="I12" i="25"/>
  <c r="I11" i="25" s="1"/>
  <c r="H12" i="25"/>
  <c r="H11" i="25" s="1"/>
  <c r="G12" i="25"/>
  <c r="G11" i="25" s="1"/>
  <c r="G18" i="25" s="1"/>
  <c r="F12" i="25"/>
  <c r="F11" i="25" s="1"/>
  <c r="E12" i="25"/>
  <c r="E11" i="25" s="1"/>
  <c r="D12" i="25"/>
  <c r="D11" i="25" s="1"/>
  <c r="C12" i="25"/>
  <c r="C11" i="25" s="1"/>
  <c r="B12" i="25"/>
  <c r="B11" i="25" s="1"/>
  <c r="I10" i="25"/>
  <c r="H10" i="25"/>
  <c r="G10" i="25"/>
  <c r="F10" i="25"/>
  <c r="E10" i="25"/>
  <c r="D10" i="25"/>
  <c r="C10" i="25"/>
  <c r="B10" i="25"/>
  <c r="I17" i="24"/>
  <c r="H17" i="24"/>
  <c r="G17" i="24"/>
  <c r="F17" i="24"/>
  <c r="E17" i="24"/>
  <c r="D17" i="24"/>
  <c r="C17" i="24"/>
  <c r="B17" i="24"/>
  <c r="I16" i="24"/>
  <c r="H16" i="24"/>
  <c r="G16" i="24"/>
  <c r="F16" i="24"/>
  <c r="E16" i="24"/>
  <c r="D16" i="24"/>
  <c r="C16" i="24"/>
  <c r="B16" i="24"/>
  <c r="I15" i="24"/>
  <c r="H15" i="24"/>
  <c r="G15" i="24"/>
  <c r="F15" i="24"/>
  <c r="E15" i="24"/>
  <c r="D15" i="24"/>
  <c r="C15" i="24"/>
  <c r="C14" i="24" s="1"/>
  <c r="B15" i="24"/>
  <c r="B14" i="24" s="1"/>
  <c r="I13" i="24"/>
  <c r="H13" i="24"/>
  <c r="G13" i="24"/>
  <c r="F13" i="24"/>
  <c r="E13" i="24"/>
  <c r="D13" i="24"/>
  <c r="C13" i="24"/>
  <c r="B13" i="24"/>
  <c r="I12" i="24"/>
  <c r="I11" i="24" s="1"/>
  <c r="H12" i="24"/>
  <c r="H11" i="24" s="1"/>
  <c r="G12" i="24"/>
  <c r="G11" i="24" s="1"/>
  <c r="F12" i="24"/>
  <c r="F11" i="24" s="1"/>
  <c r="E12" i="24"/>
  <c r="E11" i="24" s="1"/>
  <c r="D12" i="24"/>
  <c r="C12" i="24"/>
  <c r="C11" i="24" s="1"/>
  <c r="B12" i="24"/>
  <c r="B11" i="24" s="1"/>
  <c r="I10" i="24"/>
  <c r="H10" i="24"/>
  <c r="G10" i="24"/>
  <c r="F10" i="24"/>
  <c r="E10" i="24"/>
  <c r="D10" i="24"/>
  <c r="C10" i="24"/>
  <c r="B10" i="24"/>
  <c r="I17" i="23"/>
  <c r="H17" i="23"/>
  <c r="G17" i="23"/>
  <c r="F17" i="23"/>
  <c r="E17" i="23"/>
  <c r="D17" i="23"/>
  <c r="C17" i="23"/>
  <c r="B17" i="23"/>
  <c r="I16" i="23"/>
  <c r="H16" i="23"/>
  <c r="G16" i="23"/>
  <c r="F16" i="23"/>
  <c r="E16" i="23"/>
  <c r="D16" i="23"/>
  <c r="C16" i="23"/>
  <c r="B16" i="23"/>
  <c r="I15" i="23"/>
  <c r="I14" i="23" s="1"/>
  <c r="H15" i="23"/>
  <c r="H14" i="23" s="1"/>
  <c r="G15" i="23"/>
  <c r="G14" i="23" s="1"/>
  <c r="F15" i="23"/>
  <c r="F14" i="23" s="1"/>
  <c r="E15" i="23"/>
  <c r="E14" i="23" s="1"/>
  <c r="D15" i="23"/>
  <c r="D14" i="23" s="1"/>
  <c r="C15" i="23"/>
  <c r="C14" i="23" s="1"/>
  <c r="B15" i="23"/>
  <c r="B14" i="23" s="1"/>
  <c r="I13" i="23"/>
  <c r="H13" i="23"/>
  <c r="G13" i="23"/>
  <c r="F13" i="23"/>
  <c r="E13" i="23"/>
  <c r="D13" i="23"/>
  <c r="C13" i="23"/>
  <c r="B13" i="23"/>
  <c r="I12" i="23"/>
  <c r="I11" i="23" s="1"/>
  <c r="H12" i="23"/>
  <c r="G12" i="23"/>
  <c r="F12" i="23"/>
  <c r="F11" i="23" s="1"/>
  <c r="E12" i="23"/>
  <c r="E11" i="23" s="1"/>
  <c r="D12" i="23"/>
  <c r="C12" i="23"/>
  <c r="C11" i="23" s="1"/>
  <c r="B12" i="23"/>
  <c r="B11" i="23" s="1"/>
  <c r="B18" i="23" s="1"/>
  <c r="I10" i="23"/>
  <c r="H10" i="23"/>
  <c r="G10" i="23"/>
  <c r="F10" i="23"/>
  <c r="E10" i="23"/>
  <c r="D10" i="23"/>
  <c r="C10" i="23"/>
  <c r="B10" i="23"/>
  <c r="I14" i="24"/>
  <c r="H14" i="24"/>
  <c r="G14" i="24"/>
  <c r="F14" i="24"/>
  <c r="E14" i="24"/>
  <c r="H11" i="23"/>
  <c r="G11" i="23"/>
  <c r="I19" i="22"/>
  <c r="H19" i="22"/>
  <c r="G19" i="22"/>
  <c r="F19" i="22"/>
  <c r="E19" i="22"/>
  <c r="D19" i="22"/>
  <c r="C19" i="22"/>
  <c r="B19" i="22"/>
  <c r="I19" i="21"/>
  <c r="H19" i="21"/>
  <c r="G19" i="21"/>
  <c r="F19" i="21"/>
  <c r="E19" i="21"/>
  <c r="D19" i="21"/>
  <c r="C19" i="21"/>
  <c r="B19" i="21"/>
  <c r="I19" i="20"/>
  <c r="H19" i="20"/>
  <c r="G19" i="20"/>
  <c r="F19" i="20"/>
  <c r="E19" i="20"/>
  <c r="D19" i="20"/>
  <c r="C19" i="20"/>
  <c r="B19" i="20"/>
  <c r="I19" i="19"/>
  <c r="H19" i="19"/>
  <c r="G19" i="19"/>
  <c r="F19" i="19"/>
  <c r="E19" i="19"/>
  <c r="D19" i="19"/>
  <c r="C19" i="19"/>
  <c r="B19" i="19"/>
  <c r="I17" i="22"/>
  <c r="H17" i="22"/>
  <c r="G17" i="22"/>
  <c r="F17" i="22"/>
  <c r="E17" i="22"/>
  <c r="D17" i="22"/>
  <c r="C17" i="22"/>
  <c r="B17" i="22"/>
  <c r="I16" i="22"/>
  <c r="H16" i="22"/>
  <c r="G16" i="22"/>
  <c r="F16" i="22"/>
  <c r="E16" i="22"/>
  <c r="D16" i="22"/>
  <c r="C16" i="22"/>
  <c r="B16" i="22"/>
  <c r="I15" i="22"/>
  <c r="I14" i="22" s="1"/>
  <c r="H15" i="22"/>
  <c r="H14" i="22" s="1"/>
  <c r="G15" i="22"/>
  <c r="G14" i="22" s="1"/>
  <c r="F15" i="22"/>
  <c r="F14" i="22" s="1"/>
  <c r="E15" i="22"/>
  <c r="E14" i="22" s="1"/>
  <c r="D15" i="22"/>
  <c r="D14" i="22" s="1"/>
  <c r="C15" i="22"/>
  <c r="C14" i="22" s="1"/>
  <c r="B15" i="22"/>
  <c r="I13" i="22"/>
  <c r="H13" i="22"/>
  <c r="G13" i="22"/>
  <c r="F13" i="22"/>
  <c r="E13" i="22"/>
  <c r="D13" i="22"/>
  <c r="C13" i="22"/>
  <c r="B13" i="22"/>
  <c r="I12" i="22"/>
  <c r="I11" i="22" s="1"/>
  <c r="I18" i="22" s="1"/>
  <c r="H12" i="22"/>
  <c r="G12" i="22"/>
  <c r="G11" i="22" s="1"/>
  <c r="F12" i="22"/>
  <c r="E12" i="22"/>
  <c r="E11" i="22" s="1"/>
  <c r="D12" i="22"/>
  <c r="D11" i="22" s="1"/>
  <c r="D18" i="22" s="1"/>
  <c r="C12" i="22"/>
  <c r="C11" i="22" s="1"/>
  <c r="B12" i="22"/>
  <c r="I10" i="22"/>
  <c r="H10" i="22"/>
  <c r="G10" i="22"/>
  <c r="F10" i="22"/>
  <c r="E10" i="22"/>
  <c r="D10" i="22"/>
  <c r="C10" i="22"/>
  <c r="B10" i="22"/>
  <c r="I17" i="21"/>
  <c r="H17" i="21"/>
  <c r="G17" i="21"/>
  <c r="F17" i="21"/>
  <c r="E17" i="21"/>
  <c r="D17" i="21"/>
  <c r="C17" i="21"/>
  <c r="B17" i="21"/>
  <c r="I16" i="21"/>
  <c r="H16" i="21"/>
  <c r="G16" i="21"/>
  <c r="F16" i="21"/>
  <c r="E16" i="21"/>
  <c r="D16" i="21"/>
  <c r="C16" i="21"/>
  <c r="B16" i="21"/>
  <c r="I15" i="21"/>
  <c r="I14" i="21" s="1"/>
  <c r="H15" i="21"/>
  <c r="H14" i="21" s="1"/>
  <c r="G15" i="21"/>
  <c r="F15" i="21"/>
  <c r="F14" i="21" s="1"/>
  <c r="E15" i="21"/>
  <c r="D15" i="21"/>
  <c r="C15" i="21"/>
  <c r="C14" i="21" s="1"/>
  <c r="B15" i="21"/>
  <c r="B14" i="21" s="1"/>
  <c r="I13" i="21"/>
  <c r="H13" i="21"/>
  <c r="G13" i="21"/>
  <c r="F13" i="21"/>
  <c r="E13" i="21"/>
  <c r="D13" i="21"/>
  <c r="C13" i="21"/>
  <c r="B13" i="21"/>
  <c r="I12" i="21"/>
  <c r="I11" i="21" s="1"/>
  <c r="H12" i="21"/>
  <c r="H11" i="21" s="1"/>
  <c r="G12" i="21"/>
  <c r="G11" i="21" s="1"/>
  <c r="F12" i="21"/>
  <c r="F11" i="21" s="1"/>
  <c r="F18" i="21" s="1"/>
  <c r="E12" i="21"/>
  <c r="E11" i="21" s="1"/>
  <c r="D12" i="21"/>
  <c r="C12" i="21"/>
  <c r="C11" i="21" s="1"/>
  <c r="B12" i="21"/>
  <c r="B11" i="21" s="1"/>
  <c r="I10" i="21"/>
  <c r="H10" i="21"/>
  <c r="G10" i="21"/>
  <c r="F10" i="21"/>
  <c r="E10" i="21"/>
  <c r="D10" i="21"/>
  <c r="C10" i="21"/>
  <c r="B10" i="21"/>
  <c r="I17" i="20"/>
  <c r="H17" i="20"/>
  <c r="G17" i="20"/>
  <c r="F17" i="20"/>
  <c r="E17" i="20"/>
  <c r="D17" i="20"/>
  <c r="C17" i="20"/>
  <c r="B17" i="20"/>
  <c r="I16" i="20"/>
  <c r="H16" i="20"/>
  <c r="G16" i="20"/>
  <c r="F16" i="20"/>
  <c r="E16" i="20"/>
  <c r="D16" i="20"/>
  <c r="C16" i="20"/>
  <c r="B16" i="20"/>
  <c r="I15" i="20"/>
  <c r="I14" i="20" s="1"/>
  <c r="H15" i="20"/>
  <c r="H14" i="20" s="1"/>
  <c r="G15" i="20"/>
  <c r="G14" i="20" s="1"/>
  <c r="F15" i="20"/>
  <c r="F14" i="20" s="1"/>
  <c r="E15" i="20"/>
  <c r="E14" i="20" s="1"/>
  <c r="D15" i="20"/>
  <c r="D14" i="20" s="1"/>
  <c r="C15" i="20"/>
  <c r="C14" i="20" s="1"/>
  <c r="B15" i="20"/>
  <c r="B14" i="20" s="1"/>
  <c r="I13" i="20"/>
  <c r="H13" i="20"/>
  <c r="G13" i="20"/>
  <c r="F13" i="20"/>
  <c r="E13" i="20"/>
  <c r="D13" i="20"/>
  <c r="C13" i="20"/>
  <c r="B13" i="20"/>
  <c r="I12" i="20"/>
  <c r="I11" i="20" s="1"/>
  <c r="H12" i="20"/>
  <c r="G12" i="20"/>
  <c r="G11" i="20" s="1"/>
  <c r="F12" i="20"/>
  <c r="F11" i="20" s="1"/>
  <c r="E12" i="20"/>
  <c r="E11" i="20" s="1"/>
  <c r="D12" i="20"/>
  <c r="C12" i="20"/>
  <c r="B12" i="20"/>
  <c r="B11" i="20" s="1"/>
  <c r="I10" i="20"/>
  <c r="H10" i="20"/>
  <c r="G10" i="20"/>
  <c r="F10" i="20"/>
  <c r="E10" i="20"/>
  <c r="D10" i="20"/>
  <c r="C10" i="20"/>
  <c r="B10" i="20"/>
  <c r="I17" i="19"/>
  <c r="H17" i="19"/>
  <c r="G17" i="19"/>
  <c r="F17" i="19"/>
  <c r="E17" i="19"/>
  <c r="D17" i="19"/>
  <c r="C17" i="19"/>
  <c r="B17" i="19"/>
  <c r="I16" i="19"/>
  <c r="H16" i="19"/>
  <c r="G16" i="19"/>
  <c r="F16" i="19"/>
  <c r="E16" i="19"/>
  <c r="D16" i="19"/>
  <c r="C16" i="19"/>
  <c r="B16" i="19"/>
  <c r="I15" i="19"/>
  <c r="I14" i="19" s="1"/>
  <c r="H15" i="19"/>
  <c r="G15" i="19"/>
  <c r="G14" i="19" s="1"/>
  <c r="F15" i="19"/>
  <c r="F14" i="19" s="1"/>
  <c r="E15" i="19"/>
  <c r="E14" i="19" s="1"/>
  <c r="D15" i="19"/>
  <c r="C15" i="19"/>
  <c r="C14" i="19" s="1"/>
  <c r="B15" i="19"/>
  <c r="B14" i="19" s="1"/>
  <c r="I13" i="19"/>
  <c r="H13" i="19"/>
  <c r="G13" i="19"/>
  <c r="F13" i="19"/>
  <c r="E13" i="19"/>
  <c r="D13" i="19"/>
  <c r="C13" i="19"/>
  <c r="B13" i="19"/>
  <c r="I12" i="19"/>
  <c r="I11" i="19" s="1"/>
  <c r="H12" i="19"/>
  <c r="G12" i="19"/>
  <c r="F12" i="19"/>
  <c r="F11" i="19" s="1"/>
  <c r="E12" i="19"/>
  <c r="D12" i="19"/>
  <c r="D11" i="19" s="1"/>
  <c r="C12" i="19"/>
  <c r="C11" i="19" s="1"/>
  <c r="B12" i="19"/>
  <c r="B11" i="19" s="1"/>
  <c r="I10" i="19"/>
  <c r="H10" i="19"/>
  <c r="G10" i="19"/>
  <c r="F10" i="19"/>
  <c r="E10" i="19"/>
  <c r="D10" i="19"/>
  <c r="C10" i="19"/>
  <c r="B10" i="19"/>
  <c r="G14" i="21"/>
  <c r="E14" i="21"/>
  <c r="G11" i="19"/>
  <c r="E11" i="19"/>
  <c r="I19" i="18"/>
  <c r="H19" i="18"/>
  <c r="G19" i="18"/>
  <c r="F19" i="18"/>
  <c r="E19" i="18"/>
  <c r="D19" i="18"/>
  <c r="C19" i="18"/>
  <c r="B19" i="18"/>
  <c r="I19" i="17"/>
  <c r="H19" i="17"/>
  <c r="G19" i="17"/>
  <c r="F19" i="17"/>
  <c r="E19" i="17"/>
  <c r="D19" i="17"/>
  <c r="C19" i="17"/>
  <c r="B19" i="17"/>
  <c r="I19" i="16"/>
  <c r="H19" i="16"/>
  <c r="G19" i="16"/>
  <c r="F19" i="16"/>
  <c r="E19" i="16"/>
  <c r="D19" i="16"/>
  <c r="C19" i="16"/>
  <c r="B19" i="16"/>
  <c r="I19" i="15"/>
  <c r="H19" i="15"/>
  <c r="G19" i="15"/>
  <c r="F19" i="15"/>
  <c r="E19" i="15"/>
  <c r="D19" i="15"/>
  <c r="C19" i="15"/>
  <c r="B19" i="15"/>
  <c r="I19" i="14"/>
  <c r="H19" i="14"/>
  <c r="G19" i="14"/>
  <c r="F19" i="14"/>
  <c r="E19" i="14"/>
  <c r="D19" i="14"/>
  <c r="C19" i="14"/>
  <c r="B19" i="14"/>
  <c r="I19" i="13"/>
  <c r="H19" i="13"/>
  <c r="G19" i="13"/>
  <c r="F19" i="13"/>
  <c r="E19" i="13"/>
  <c r="D19" i="13"/>
  <c r="C19" i="13"/>
  <c r="B19" i="13"/>
  <c r="I19" i="12"/>
  <c r="H19" i="12"/>
  <c r="G19" i="12"/>
  <c r="F19" i="12"/>
  <c r="E19" i="12"/>
  <c r="D19" i="12"/>
  <c r="C19" i="12"/>
  <c r="B19" i="12"/>
  <c r="I19" i="11"/>
  <c r="H19" i="11"/>
  <c r="G19" i="11"/>
  <c r="F19" i="11"/>
  <c r="E19" i="11"/>
  <c r="D19" i="11"/>
  <c r="C19" i="11"/>
  <c r="B19" i="11"/>
  <c r="I19" i="10"/>
  <c r="H19" i="10"/>
  <c r="G19" i="10"/>
  <c r="F19" i="10"/>
  <c r="E19" i="10"/>
  <c r="D19" i="10"/>
  <c r="C19" i="10"/>
  <c r="B19" i="10"/>
  <c r="I17" i="18"/>
  <c r="H17" i="18"/>
  <c r="G17" i="18"/>
  <c r="F17" i="18"/>
  <c r="E17" i="18"/>
  <c r="D17" i="18"/>
  <c r="C17" i="18"/>
  <c r="B17" i="18"/>
  <c r="I16" i="18"/>
  <c r="H16" i="18"/>
  <c r="G16" i="18"/>
  <c r="F16" i="18"/>
  <c r="E16" i="18"/>
  <c r="D16" i="18"/>
  <c r="C16" i="18"/>
  <c r="B16" i="18"/>
  <c r="I15" i="18"/>
  <c r="I14" i="18" s="1"/>
  <c r="H15" i="18"/>
  <c r="G15" i="18"/>
  <c r="G14" i="18" s="1"/>
  <c r="F15" i="18"/>
  <c r="F14" i="18" s="1"/>
  <c r="E15" i="18"/>
  <c r="E14" i="18" s="1"/>
  <c r="D15" i="18"/>
  <c r="D14" i="18" s="1"/>
  <c r="C15" i="18"/>
  <c r="C14" i="18" s="1"/>
  <c r="B15" i="18"/>
  <c r="B14" i="18" s="1"/>
  <c r="I13" i="18"/>
  <c r="H13" i="18"/>
  <c r="G13" i="18"/>
  <c r="F13" i="18"/>
  <c r="E13" i="18"/>
  <c r="D13" i="18"/>
  <c r="C13" i="18"/>
  <c r="B13" i="18"/>
  <c r="I12" i="18"/>
  <c r="I11" i="18" s="1"/>
  <c r="H12" i="18"/>
  <c r="G12" i="18"/>
  <c r="F12" i="18"/>
  <c r="F11" i="18" s="1"/>
  <c r="E12" i="18"/>
  <c r="E11" i="18" s="1"/>
  <c r="D12" i="18"/>
  <c r="D11" i="18" s="1"/>
  <c r="D18" i="18" s="1"/>
  <c r="C12" i="18"/>
  <c r="B12" i="18"/>
  <c r="B11" i="18" s="1"/>
  <c r="I10" i="18"/>
  <c r="H10" i="18"/>
  <c r="G10" i="18"/>
  <c r="F10" i="18"/>
  <c r="E10" i="18"/>
  <c r="D10" i="18"/>
  <c r="C10" i="18"/>
  <c r="B10" i="18"/>
  <c r="I17" i="17"/>
  <c r="H17" i="17"/>
  <c r="G17" i="17"/>
  <c r="F17" i="17"/>
  <c r="E17" i="17"/>
  <c r="D17" i="17"/>
  <c r="C17" i="17"/>
  <c r="B17" i="17"/>
  <c r="I16" i="17"/>
  <c r="H16" i="17"/>
  <c r="G16" i="17"/>
  <c r="F16" i="17"/>
  <c r="E16" i="17"/>
  <c r="D16" i="17"/>
  <c r="C16" i="17"/>
  <c r="B16" i="17"/>
  <c r="I15" i="17"/>
  <c r="I14" i="17" s="1"/>
  <c r="H15" i="17"/>
  <c r="H14" i="17" s="1"/>
  <c r="G15" i="17"/>
  <c r="G14" i="17" s="1"/>
  <c r="F15" i="17"/>
  <c r="F14" i="17" s="1"/>
  <c r="E15" i="17"/>
  <c r="E14" i="17" s="1"/>
  <c r="D15" i="17"/>
  <c r="D14" i="17" s="1"/>
  <c r="C15" i="17"/>
  <c r="C14" i="17" s="1"/>
  <c r="B15" i="17"/>
  <c r="B14" i="17" s="1"/>
  <c r="I13" i="17"/>
  <c r="H13" i="17"/>
  <c r="G13" i="17"/>
  <c r="F13" i="17"/>
  <c r="E13" i="17"/>
  <c r="D13" i="17"/>
  <c r="C13" i="17"/>
  <c r="B13" i="17"/>
  <c r="I12" i="17"/>
  <c r="I11" i="17" s="1"/>
  <c r="I18" i="17" s="1"/>
  <c r="H12" i="17"/>
  <c r="G12" i="17"/>
  <c r="G11" i="17" s="1"/>
  <c r="F12" i="17"/>
  <c r="F11" i="17" s="1"/>
  <c r="E12" i="17"/>
  <c r="E11" i="17" s="1"/>
  <c r="E18" i="17" s="1"/>
  <c r="D12" i="17"/>
  <c r="D11" i="17" s="1"/>
  <c r="D18" i="17" s="1"/>
  <c r="C12" i="17"/>
  <c r="B12" i="17"/>
  <c r="I10" i="17"/>
  <c r="H10" i="17"/>
  <c r="G10" i="17"/>
  <c r="F10" i="17"/>
  <c r="E10" i="17"/>
  <c r="D10" i="17"/>
  <c r="C10" i="17"/>
  <c r="B10" i="17"/>
  <c r="I17" i="16"/>
  <c r="H17" i="16"/>
  <c r="G17" i="16"/>
  <c r="F17" i="16"/>
  <c r="E17" i="16"/>
  <c r="D17" i="16"/>
  <c r="C17" i="16"/>
  <c r="B17" i="16"/>
  <c r="I16" i="16"/>
  <c r="H16" i="16"/>
  <c r="G16" i="16"/>
  <c r="F16" i="16"/>
  <c r="E16" i="16"/>
  <c r="D16" i="16"/>
  <c r="C16" i="16"/>
  <c r="B16" i="16"/>
  <c r="I15" i="16"/>
  <c r="I14" i="16" s="1"/>
  <c r="H15" i="16"/>
  <c r="G15" i="16"/>
  <c r="G14" i="16" s="1"/>
  <c r="F15" i="16"/>
  <c r="F14" i="16" s="1"/>
  <c r="E15" i="16"/>
  <c r="E14" i="16" s="1"/>
  <c r="D15" i="16"/>
  <c r="D14" i="16" s="1"/>
  <c r="C15" i="16"/>
  <c r="C14" i="16" s="1"/>
  <c r="B15" i="16"/>
  <c r="I13" i="16"/>
  <c r="H13" i="16"/>
  <c r="G13" i="16"/>
  <c r="F13" i="16"/>
  <c r="E13" i="16"/>
  <c r="D13" i="16"/>
  <c r="C13" i="16"/>
  <c r="B13" i="16"/>
  <c r="I12" i="16"/>
  <c r="H12" i="16"/>
  <c r="G12" i="16"/>
  <c r="F12" i="16"/>
  <c r="F11" i="16" s="1"/>
  <c r="E12" i="16"/>
  <c r="E11" i="16" s="1"/>
  <c r="E18" i="16" s="1"/>
  <c r="D12" i="16"/>
  <c r="D11" i="16" s="1"/>
  <c r="D18" i="16" s="1"/>
  <c r="C12" i="16"/>
  <c r="B12" i="16"/>
  <c r="I10" i="16"/>
  <c r="H10" i="16"/>
  <c r="G10" i="16"/>
  <c r="F10" i="16"/>
  <c r="E10" i="16"/>
  <c r="D10" i="16"/>
  <c r="C10" i="16"/>
  <c r="B10" i="16"/>
  <c r="I17" i="15"/>
  <c r="H17" i="15"/>
  <c r="G17" i="15"/>
  <c r="F17" i="15"/>
  <c r="E17" i="15"/>
  <c r="D17" i="15"/>
  <c r="C17" i="15"/>
  <c r="B17" i="15"/>
  <c r="I16" i="15"/>
  <c r="H16" i="15"/>
  <c r="G16" i="15"/>
  <c r="F16" i="15"/>
  <c r="E16" i="15"/>
  <c r="D16" i="15"/>
  <c r="C16" i="15"/>
  <c r="B16" i="15"/>
  <c r="I15" i="15"/>
  <c r="I14" i="15" s="1"/>
  <c r="H15" i="15"/>
  <c r="G15" i="15"/>
  <c r="G14" i="15" s="1"/>
  <c r="F15" i="15"/>
  <c r="F14" i="15" s="1"/>
  <c r="E15" i="15"/>
  <c r="E14" i="15" s="1"/>
  <c r="D15" i="15"/>
  <c r="D14" i="15" s="1"/>
  <c r="C15" i="15"/>
  <c r="C14" i="15" s="1"/>
  <c r="B15" i="15"/>
  <c r="B14" i="15" s="1"/>
  <c r="I13" i="15"/>
  <c r="H13" i="15"/>
  <c r="G13" i="15"/>
  <c r="F13" i="15"/>
  <c r="E13" i="15"/>
  <c r="D13" i="15"/>
  <c r="C13" i="15"/>
  <c r="B13" i="15"/>
  <c r="I12" i="15"/>
  <c r="I11" i="15" s="1"/>
  <c r="H12" i="15"/>
  <c r="G12" i="15"/>
  <c r="G11" i="15" s="1"/>
  <c r="F12" i="15"/>
  <c r="F11" i="15" s="1"/>
  <c r="E12" i="15"/>
  <c r="E11" i="15" s="1"/>
  <c r="E18" i="15" s="1"/>
  <c r="D12" i="15"/>
  <c r="D11" i="15" s="1"/>
  <c r="C12" i="15"/>
  <c r="C11" i="15" s="1"/>
  <c r="B12" i="15"/>
  <c r="B11" i="15" s="1"/>
  <c r="I10" i="15"/>
  <c r="H10" i="15"/>
  <c r="G10" i="15"/>
  <c r="F10" i="15"/>
  <c r="E10" i="15"/>
  <c r="D10" i="15"/>
  <c r="C10" i="15"/>
  <c r="B10" i="15"/>
  <c r="I17" i="14"/>
  <c r="H17" i="14"/>
  <c r="G17" i="14"/>
  <c r="F17" i="14"/>
  <c r="E17" i="14"/>
  <c r="D17" i="14"/>
  <c r="C17" i="14"/>
  <c r="B17" i="14"/>
  <c r="I16" i="14"/>
  <c r="H16" i="14"/>
  <c r="G16" i="14"/>
  <c r="F16" i="14"/>
  <c r="E16" i="14"/>
  <c r="D16" i="14"/>
  <c r="C16" i="14"/>
  <c r="B16" i="14"/>
  <c r="I15" i="14"/>
  <c r="I14" i="14" s="1"/>
  <c r="H15" i="14"/>
  <c r="G15" i="14"/>
  <c r="F15" i="14"/>
  <c r="F14" i="14" s="1"/>
  <c r="E15" i="14"/>
  <c r="E14" i="14" s="1"/>
  <c r="D15" i="14"/>
  <c r="D14" i="14" s="1"/>
  <c r="C15" i="14"/>
  <c r="C14" i="14" s="1"/>
  <c r="B15" i="14"/>
  <c r="B14" i="14" s="1"/>
  <c r="I13" i="14"/>
  <c r="H13" i="14"/>
  <c r="G13" i="14"/>
  <c r="F13" i="14"/>
  <c r="E13" i="14"/>
  <c r="D13" i="14"/>
  <c r="C13" i="14"/>
  <c r="B13" i="14"/>
  <c r="I12" i="14"/>
  <c r="I11" i="14" s="1"/>
  <c r="H12" i="14"/>
  <c r="G12" i="14"/>
  <c r="G11" i="14" s="1"/>
  <c r="F12" i="14"/>
  <c r="F11" i="14" s="1"/>
  <c r="E12" i="14"/>
  <c r="D12" i="14"/>
  <c r="C12" i="14"/>
  <c r="B12" i="14"/>
  <c r="B11" i="14" s="1"/>
  <c r="B18" i="14" s="1"/>
  <c r="I10" i="14"/>
  <c r="H10" i="14"/>
  <c r="G10" i="14"/>
  <c r="F10" i="14"/>
  <c r="E10" i="14"/>
  <c r="D10" i="14"/>
  <c r="C10" i="14"/>
  <c r="B10" i="14"/>
  <c r="I17" i="13"/>
  <c r="H17" i="13"/>
  <c r="G17" i="13"/>
  <c r="F17" i="13"/>
  <c r="E17" i="13"/>
  <c r="D17" i="13"/>
  <c r="C17" i="13"/>
  <c r="B17" i="13"/>
  <c r="I16" i="13"/>
  <c r="H16" i="13"/>
  <c r="G16" i="13"/>
  <c r="F16" i="13"/>
  <c r="E16" i="13"/>
  <c r="D16" i="13"/>
  <c r="C16" i="13"/>
  <c r="B16" i="13"/>
  <c r="I15" i="13"/>
  <c r="I14" i="13" s="1"/>
  <c r="H15" i="13"/>
  <c r="G15" i="13"/>
  <c r="F15" i="13"/>
  <c r="F14" i="13" s="1"/>
  <c r="E15" i="13"/>
  <c r="E14" i="13" s="1"/>
  <c r="D15" i="13"/>
  <c r="D14" i="13" s="1"/>
  <c r="C15" i="13"/>
  <c r="C14" i="13" s="1"/>
  <c r="B15" i="13"/>
  <c r="I13" i="13"/>
  <c r="H13" i="13"/>
  <c r="G13" i="13"/>
  <c r="F13" i="13"/>
  <c r="E13" i="13"/>
  <c r="D13" i="13"/>
  <c r="C13" i="13"/>
  <c r="B13" i="13"/>
  <c r="I12" i="13"/>
  <c r="I11" i="13" s="1"/>
  <c r="H12" i="13"/>
  <c r="G12" i="13"/>
  <c r="G11" i="13" s="1"/>
  <c r="F12" i="13"/>
  <c r="F11" i="13" s="1"/>
  <c r="E12" i="13"/>
  <c r="E11" i="13" s="1"/>
  <c r="E18" i="13" s="1"/>
  <c r="D12" i="13"/>
  <c r="D11" i="13" s="1"/>
  <c r="C12" i="13"/>
  <c r="C11" i="13" s="1"/>
  <c r="B12" i="13"/>
  <c r="I10" i="13"/>
  <c r="H10" i="13"/>
  <c r="G10" i="13"/>
  <c r="F10" i="13"/>
  <c r="E10" i="13"/>
  <c r="D10" i="13"/>
  <c r="C10" i="13"/>
  <c r="B10" i="13"/>
  <c r="I17" i="12"/>
  <c r="H17" i="12"/>
  <c r="G17" i="12"/>
  <c r="F17" i="12"/>
  <c r="E17" i="12"/>
  <c r="D17" i="12"/>
  <c r="C17" i="12"/>
  <c r="B17" i="12"/>
  <c r="I16" i="12"/>
  <c r="H16" i="12"/>
  <c r="G16" i="12"/>
  <c r="F16" i="12"/>
  <c r="E16" i="12"/>
  <c r="D16" i="12"/>
  <c r="C16" i="12"/>
  <c r="B16" i="12"/>
  <c r="I15" i="12"/>
  <c r="I14" i="12" s="1"/>
  <c r="H15" i="12"/>
  <c r="H14" i="12" s="1"/>
  <c r="G15" i="12"/>
  <c r="G14" i="12" s="1"/>
  <c r="F15" i="12"/>
  <c r="F14" i="12" s="1"/>
  <c r="E15" i="12"/>
  <c r="E14" i="12" s="1"/>
  <c r="D15" i="12"/>
  <c r="D14" i="12" s="1"/>
  <c r="C15" i="12"/>
  <c r="C14" i="12" s="1"/>
  <c r="B15" i="12"/>
  <c r="B14" i="12" s="1"/>
  <c r="I13" i="12"/>
  <c r="H13" i="12"/>
  <c r="G13" i="12"/>
  <c r="F13" i="12"/>
  <c r="E13" i="12"/>
  <c r="D13" i="12"/>
  <c r="C13" i="12"/>
  <c r="B13" i="12"/>
  <c r="I12" i="12"/>
  <c r="H12" i="12"/>
  <c r="H11" i="12" s="1"/>
  <c r="H18" i="12" s="1"/>
  <c r="G12" i="12"/>
  <c r="G11" i="12" s="1"/>
  <c r="G18" i="12" s="1"/>
  <c r="F12" i="12"/>
  <c r="F11" i="12" s="1"/>
  <c r="E12" i="12"/>
  <c r="E11" i="12" s="1"/>
  <c r="D12" i="12"/>
  <c r="C12" i="12"/>
  <c r="C11" i="12" s="1"/>
  <c r="B12" i="12"/>
  <c r="B11" i="12" s="1"/>
  <c r="I10" i="12"/>
  <c r="H10" i="12"/>
  <c r="G10" i="12"/>
  <c r="F10" i="12"/>
  <c r="E10" i="12"/>
  <c r="D10" i="12"/>
  <c r="C10" i="12"/>
  <c r="B10" i="12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H14" i="11" s="1"/>
  <c r="G15" i="11"/>
  <c r="G14" i="11" s="1"/>
  <c r="F15" i="11"/>
  <c r="F14" i="11" s="1"/>
  <c r="E15" i="11"/>
  <c r="E14" i="11" s="1"/>
  <c r="D15" i="11"/>
  <c r="C15" i="11"/>
  <c r="C14" i="11" s="1"/>
  <c r="B15" i="11"/>
  <c r="I13" i="11"/>
  <c r="H13" i="11"/>
  <c r="G13" i="11"/>
  <c r="F13" i="11"/>
  <c r="E13" i="11"/>
  <c r="D13" i="11"/>
  <c r="C13" i="11"/>
  <c r="B13" i="11"/>
  <c r="I12" i="11"/>
  <c r="I11" i="11" s="1"/>
  <c r="H12" i="11"/>
  <c r="H11" i="11" s="1"/>
  <c r="H18" i="11" s="1"/>
  <c r="G12" i="11"/>
  <c r="G11" i="11" s="1"/>
  <c r="F12" i="11"/>
  <c r="F11" i="11" s="1"/>
  <c r="E12" i="11"/>
  <c r="E11" i="11" s="1"/>
  <c r="D12" i="11"/>
  <c r="C12" i="11"/>
  <c r="C11" i="11" s="1"/>
  <c r="B12" i="11"/>
  <c r="I10" i="11"/>
  <c r="H10" i="11"/>
  <c r="G10" i="11"/>
  <c r="F10" i="11"/>
  <c r="E10" i="11"/>
  <c r="D10" i="11"/>
  <c r="C10" i="11"/>
  <c r="B10" i="11"/>
  <c r="I17" i="10"/>
  <c r="H17" i="10"/>
  <c r="G17" i="10"/>
  <c r="F17" i="10"/>
  <c r="E17" i="10"/>
  <c r="D17" i="10"/>
  <c r="C17" i="10"/>
  <c r="B17" i="10"/>
  <c r="I16" i="10"/>
  <c r="H16" i="10"/>
  <c r="G16" i="10"/>
  <c r="F16" i="10"/>
  <c r="E16" i="10"/>
  <c r="D16" i="10"/>
  <c r="C16" i="10"/>
  <c r="B16" i="10"/>
  <c r="I15" i="10"/>
  <c r="I14" i="10" s="1"/>
  <c r="H15" i="10"/>
  <c r="G15" i="10"/>
  <c r="G14" i="10" s="1"/>
  <c r="F15" i="10"/>
  <c r="F14" i="10" s="1"/>
  <c r="E15" i="10"/>
  <c r="E14" i="10" s="1"/>
  <c r="D15" i="10"/>
  <c r="D14" i="10" s="1"/>
  <c r="C15" i="10"/>
  <c r="C14" i="10" s="1"/>
  <c r="B15" i="10"/>
  <c r="B14" i="10" s="1"/>
  <c r="I13" i="10"/>
  <c r="H13" i="10"/>
  <c r="G13" i="10"/>
  <c r="F13" i="10"/>
  <c r="E13" i="10"/>
  <c r="D13" i="10"/>
  <c r="C13" i="10"/>
  <c r="B13" i="10"/>
  <c r="I12" i="10"/>
  <c r="I11" i="10" s="1"/>
  <c r="H12" i="10"/>
  <c r="G12" i="10"/>
  <c r="G11" i="10" s="1"/>
  <c r="F12" i="10"/>
  <c r="F11" i="10" s="1"/>
  <c r="E12" i="10"/>
  <c r="E11" i="10" s="1"/>
  <c r="E18" i="10" s="1"/>
  <c r="D12" i="10"/>
  <c r="D11" i="10" s="1"/>
  <c r="D18" i="10" s="1"/>
  <c r="C12" i="10"/>
  <c r="C11" i="10" s="1"/>
  <c r="B12" i="10"/>
  <c r="I10" i="10"/>
  <c r="H10" i="10"/>
  <c r="G10" i="10"/>
  <c r="F10" i="10"/>
  <c r="E10" i="10"/>
  <c r="D10" i="10"/>
  <c r="C10" i="10"/>
  <c r="B10" i="10"/>
  <c r="I11" i="12"/>
  <c r="H14" i="13"/>
  <c r="G14" i="13"/>
  <c r="H11" i="13"/>
  <c r="H14" i="14"/>
  <c r="G14" i="14"/>
  <c r="H11" i="14"/>
  <c r="H14" i="15"/>
  <c r="H11" i="15"/>
  <c r="H14" i="16"/>
  <c r="I11" i="16"/>
  <c r="H11" i="16"/>
  <c r="G11" i="16"/>
  <c r="H11" i="17"/>
  <c r="H14" i="18"/>
  <c r="H11" i="18"/>
  <c r="G11" i="18"/>
  <c r="H14" i="10"/>
  <c r="H11" i="10"/>
  <c r="I19" i="9"/>
  <c r="H19" i="9"/>
  <c r="G19" i="9"/>
  <c r="F19" i="9"/>
  <c r="E19" i="9"/>
  <c r="D19" i="9"/>
  <c r="C19" i="9"/>
  <c r="B19" i="9"/>
  <c r="I19" i="8"/>
  <c r="H19" i="8"/>
  <c r="G19" i="8"/>
  <c r="F19" i="8"/>
  <c r="E19" i="8"/>
  <c r="D19" i="8"/>
  <c r="C19" i="8"/>
  <c r="B19" i="8"/>
  <c r="I19" i="7"/>
  <c r="H19" i="7"/>
  <c r="G19" i="7"/>
  <c r="F19" i="7"/>
  <c r="E19" i="7"/>
  <c r="D19" i="7"/>
  <c r="C19" i="7"/>
  <c r="B19" i="7"/>
  <c r="I19" i="6"/>
  <c r="H19" i="6"/>
  <c r="G19" i="6"/>
  <c r="F19" i="6"/>
  <c r="E19" i="6"/>
  <c r="D19" i="6"/>
  <c r="C19" i="6"/>
  <c r="B19" i="6"/>
  <c r="I19" i="5"/>
  <c r="H19" i="5"/>
  <c r="G19" i="5"/>
  <c r="F19" i="5"/>
  <c r="E19" i="5"/>
  <c r="D19" i="5"/>
  <c r="C19" i="5"/>
  <c r="B19" i="5"/>
  <c r="I19" i="4"/>
  <c r="H19" i="4"/>
  <c r="G19" i="4"/>
  <c r="F19" i="4"/>
  <c r="E19" i="4"/>
  <c r="D19" i="4"/>
  <c r="C19" i="4"/>
  <c r="B19" i="4"/>
  <c r="I17" i="9"/>
  <c r="H17" i="9"/>
  <c r="G17" i="9"/>
  <c r="F17" i="9"/>
  <c r="E17" i="9"/>
  <c r="D17" i="9"/>
  <c r="C17" i="9"/>
  <c r="B17" i="9"/>
  <c r="I16" i="9"/>
  <c r="H16" i="9"/>
  <c r="G16" i="9"/>
  <c r="F16" i="9"/>
  <c r="E16" i="9"/>
  <c r="D16" i="9"/>
  <c r="C16" i="9"/>
  <c r="B16" i="9"/>
  <c r="I15" i="9"/>
  <c r="I14" i="9" s="1"/>
  <c r="H15" i="9"/>
  <c r="H14" i="9" s="1"/>
  <c r="G15" i="9"/>
  <c r="G14" i="9" s="1"/>
  <c r="F15" i="9"/>
  <c r="F14" i="9" s="1"/>
  <c r="E15" i="9"/>
  <c r="E14" i="9" s="1"/>
  <c r="D15" i="9"/>
  <c r="D14" i="9" s="1"/>
  <c r="C15" i="9"/>
  <c r="B15" i="9"/>
  <c r="B14" i="9" s="1"/>
  <c r="I13" i="9"/>
  <c r="H13" i="9"/>
  <c r="G13" i="9"/>
  <c r="F13" i="9"/>
  <c r="E13" i="9"/>
  <c r="D13" i="9"/>
  <c r="C13" i="9"/>
  <c r="B13" i="9"/>
  <c r="I12" i="9"/>
  <c r="I11" i="9" s="1"/>
  <c r="H12" i="9"/>
  <c r="G12" i="9"/>
  <c r="G11" i="9" s="1"/>
  <c r="F12" i="9"/>
  <c r="E12" i="9"/>
  <c r="E11" i="9" s="1"/>
  <c r="E18" i="9" s="1"/>
  <c r="D12" i="9"/>
  <c r="D11" i="9" s="1"/>
  <c r="C12" i="9"/>
  <c r="C11" i="9" s="1"/>
  <c r="B12" i="9"/>
  <c r="I10" i="9"/>
  <c r="H10" i="9"/>
  <c r="G10" i="9"/>
  <c r="F10" i="9"/>
  <c r="E10" i="9"/>
  <c r="D10" i="9"/>
  <c r="C10" i="9"/>
  <c r="B10" i="9"/>
  <c r="I17" i="8"/>
  <c r="H17" i="8"/>
  <c r="G17" i="8"/>
  <c r="F17" i="8"/>
  <c r="E17" i="8"/>
  <c r="D17" i="8"/>
  <c r="C17" i="8"/>
  <c r="B17" i="8"/>
  <c r="I16" i="8"/>
  <c r="H16" i="8"/>
  <c r="G16" i="8"/>
  <c r="F16" i="8"/>
  <c r="E16" i="8"/>
  <c r="D16" i="8"/>
  <c r="C16" i="8"/>
  <c r="B16" i="8"/>
  <c r="I15" i="8"/>
  <c r="H15" i="8"/>
  <c r="H14" i="8" s="1"/>
  <c r="G15" i="8"/>
  <c r="G14" i="8" s="1"/>
  <c r="F15" i="8"/>
  <c r="E15" i="8"/>
  <c r="E14" i="8" s="1"/>
  <c r="D15" i="8"/>
  <c r="D14" i="8" s="1"/>
  <c r="C15" i="8"/>
  <c r="C14" i="8" s="1"/>
  <c r="B15" i="8"/>
  <c r="B14" i="8" s="1"/>
  <c r="I13" i="8"/>
  <c r="H13" i="8"/>
  <c r="G13" i="8"/>
  <c r="F13" i="8"/>
  <c r="E13" i="8"/>
  <c r="D13" i="8"/>
  <c r="C13" i="8"/>
  <c r="B13" i="8"/>
  <c r="I12" i="8"/>
  <c r="H12" i="8"/>
  <c r="H11" i="8" s="1"/>
  <c r="G12" i="8"/>
  <c r="G11" i="8" s="1"/>
  <c r="F12" i="8"/>
  <c r="F11" i="8" s="1"/>
  <c r="E12" i="8"/>
  <c r="E11" i="8" s="1"/>
  <c r="D12" i="8"/>
  <c r="D11" i="8" s="1"/>
  <c r="C12" i="8"/>
  <c r="C11" i="8" s="1"/>
  <c r="C18" i="8" s="1"/>
  <c r="B12" i="8"/>
  <c r="I10" i="8"/>
  <c r="H10" i="8"/>
  <c r="G10" i="8"/>
  <c r="F10" i="8"/>
  <c r="E10" i="8"/>
  <c r="D10" i="8"/>
  <c r="C10" i="8"/>
  <c r="B10" i="8"/>
  <c r="I17" i="7"/>
  <c r="H17" i="7"/>
  <c r="G17" i="7"/>
  <c r="F17" i="7"/>
  <c r="E17" i="7"/>
  <c r="D17" i="7"/>
  <c r="C17" i="7"/>
  <c r="B17" i="7"/>
  <c r="I16" i="7"/>
  <c r="H16" i="7"/>
  <c r="G16" i="7"/>
  <c r="F16" i="7"/>
  <c r="E16" i="7"/>
  <c r="D16" i="7"/>
  <c r="C16" i="7"/>
  <c r="B16" i="7"/>
  <c r="I15" i="7"/>
  <c r="I14" i="7" s="1"/>
  <c r="H15" i="7"/>
  <c r="H14" i="7" s="1"/>
  <c r="G15" i="7"/>
  <c r="G14" i="7" s="1"/>
  <c r="F15" i="7"/>
  <c r="F14" i="7" s="1"/>
  <c r="E15" i="7"/>
  <c r="E14" i="7" s="1"/>
  <c r="D15" i="7"/>
  <c r="D14" i="7" s="1"/>
  <c r="C15" i="7"/>
  <c r="C14" i="7" s="1"/>
  <c r="B15" i="7"/>
  <c r="B14" i="7" s="1"/>
  <c r="I13" i="7"/>
  <c r="H13" i="7"/>
  <c r="G13" i="7"/>
  <c r="F13" i="7"/>
  <c r="E13" i="7"/>
  <c r="D13" i="7"/>
  <c r="C13" i="7"/>
  <c r="B13" i="7"/>
  <c r="I12" i="7"/>
  <c r="I11" i="7" s="1"/>
  <c r="H12" i="7"/>
  <c r="G12" i="7"/>
  <c r="G11" i="7" s="1"/>
  <c r="F12" i="7"/>
  <c r="E12" i="7"/>
  <c r="E11" i="7" s="1"/>
  <c r="D12" i="7"/>
  <c r="D11" i="7" s="1"/>
  <c r="D18" i="7" s="1"/>
  <c r="C12" i="7"/>
  <c r="C11" i="7" s="1"/>
  <c r="C18" i="7" s="1"/>
  <c r="B12" i="7"/>
  <c r="I10" i="7"/>
  <c r="H10" i="7"/>
  <c r="G10" i="7"/>
  <c r="F10" i="7"/>
  <c r="E10" i="7"/>
  <c r="D10" i="7"/>
  <c r="C10" i="7"/>
  <c r="B10" i="7"/>
  <c r="I17" i="6"/>
  <c r="H17" i="6"/>
  <c r="G17" i="6"/>
  <c r="F17" i="6"/>
  <c r="E17" i="6"/>
  <c r="D17" i="6"/>
  <c r="C17" i="6"/>
  <c r="B17" i="6"/>
  <c r="I16" i="6"/>
  <c r="H16" i="6"/>
  <c r="G16" i="6"/>
  <c r="F16" i="6"/>
  <c r="E16" i="6"/>
  <c r="D16" i="6"/>
  <c r="C16" i="6"/>
  <c r="B16" i="6"/>
  <c r="I15" i="6"/>
  <c r="H15" i="6"/>
  <c r="H14" i="6" s="1"/>
  <c r="G15" i="6"/>
  <c r="G14" i="6" s="1"/>
  <c r="F15" i="6"/>
  <c r="E15" i="6"/>
  <c r="E14" i="6" s="1"/>
  <c r="D15" i="6"/>
  <c r="D14" i="6" s="1"/>
  <c r="C15" i="6"/>
  <c r="C14" i="6" s="1"/>
  <c r="B15" i="6"/>
  <c r="B14" i="6" s="1"/>
  <c r="I13" i="6"/>
  <c r="H13" i="6"/>
  <c r="G13" i="6"/>
  <c r="F13" i="6"/>
  <c r="E13" i="6"/>
  <c r="D13" i="6"/>
  <c r="C13" i="6"/>
  <c r="B13" i="6"/>
  <c r="I12" i="6"/>
  <c r="H12" i="6"/>
  <c r="G12" i="6"/>
  <c r="G11" i="6" s="1"/>
  <c r="F12" i="6"/>
  <c r="F11" i="6" s="1"/>
  <c r="E12" i="6"/>
  <c r="E11" i="6" s="1"/>
  <c r="E18" i="6" s="1"/>
  <c r="D12" i="6"/>
  <c r="D11" i="6" s="1"/>
  <c r="C12" i="6"/>
  <c r="C11" i="6" s="1"/>
  <c r="C18" i="6" s="1"/>
  <c r="B12" i="6"/>
  <c r="B11" i="6" s="1"/>
  <c r="B18" i="6" s="1"/>
  <c r="I10" i="6"/>
  <c r="H10" i="6"/>
  <c r="G10" i="6"/>
  <c r="F10" i="6"/>
  <c r="E10" i="6"/>
  <c r="D10" i="6"/>
  <c r="C10" i="6"/>
  <c r="B10" i="6"/>
  <c r="I17" i="5"/>
  <c r="H17" i="5"/>
  <c r="G17" i="5"/>
  <c r="F17" i="5"/>
  <c r="E17" i="5"/>
  <c r="D17" i="5"/>
  <c r="C17" i="5"/>
  <c r="B17" i="5"/>
  <c r="I16" i="5"/>
  <c r="H16" i="5"/>
  <c r="G16" i="5"/>
  <c r="F16" i="5"/>
  <c r="E16" i="5"/>
  <c r="D16" i="5"/>
  <c r="C16" i="5"/>
  <c r="B16" i="5"/>
  <c r="I15" i="5"/>
  <c r="I14" i="5" s="1"/>
  <c r="H15" i="5"/>
  <c r="H14" i="5" s="1"/>
  <c r="G15" i="5"/>
  <c r="G14" i="5" s="1"/>
  <c r="F15" i="5"/>
  <c r="F14" i="5" s="1"/>
  <c r="E15" i="5"/>
  <c r="E14" i="5" s="1"/>
  <c r="D15" i="5"/>
  <c r="C15" i="5"/>
  <c r="C14" i="5" s="1"/>
  <c r="B15" i="5"/>
  <c r="B14" i="5" s="1"/>
  <c r="I13" i="5"/>
  <c r="H13" i="5"/>
  <c r="G13" i="5"/>
  <c r="F13" i="5"/>
  <c r="E13" i="5"/>
  <c r="D13" i="5"/>
  <c r="C13" i="5"/>
  <c r="B13" i="5"/>
  <c r="I12" i="5"/>
  <c r="I11" i="5" s="1"/>
  <c r="I18" i="5" s="1"/>
  <c r="H12" i="5"/>
  <c r="H11" i="5" s="1"/>
  <c r="H18" i="5" s="1"/>
  <c r="G12" i="5"/>
  <c r="G11" i="5" s="1"/>
  <c r="F12" i="5"/>
  <c r="F11" i="5" s="1"/>
  <c r="F18" i="5" s="1"/>
  <c r="E12" i="5"/>
  <c r="E11" i="5" s="1"/>
  <c r="E18" i="5" s="1"/>
  <c r="D12" i="5"/>
  <c r="D11" i="5" s="1"/>
  <c r="C12" i="5"/>
  <c r="C11" i="5" s="1"/>
  <c r="C18" i="5" s="1"/>
  <c r="B12" i="5"/>
  <c r="B11" i="5" s="1"/>
  <c r="I10" i="5"/>
  <c r="H10" i="5"/>
  <c r="G10" i="5"/>
  <c r="F10" i="5"/>
  <c r="E10" i="5"/>
  <c r="D10" i="5"/>
  <c r="C10" i="5"/>
  <c r="B10" i="5"/>
  <c r="I17" i="4"/>
  <c r="H17" i="4"/>
  <c r="G17" i="4"/>
  <c r="F17" i="4"/>
  <c r="E17" i="4"/>
  <c r="D17" i="4"/>
  <c r="C17" i="4"/>
  <c r="B17" i="4"/>
  <c r="I16" i="4"/>
  <c r="H16" i="4"/>
  <c r="G16" i="4"/>
  <c r="F16" i="4"/>
  <c r="E16" i="4"/>
  <c r="D16" i="4"/>
  <c r="C16" i="4"/>
  <c r="B16" i="4"/>
  <c r="I15" i="4"/>
  <c r="H15" i="4"/>
  <c r="G15" i="4"/>
  <c r="G14" i="4" s="1"/>
  <c r="F15" i="4"/>
  <c r="F14" i="4" s="1"/>
  <c r="E15" i="4"/>
  <c r="E14" i="4" s="1"/>
  <c r="D15" i="4"/>
  <c r="D14" i="4" s="1"/>
  <c r="C15" i="4"/>
  <c r="B15" i="4"/>
  <c r="I13" i="4"/>
  <c r="H13" i="4"/>
  <c r="G13" i="4"/>
  <c r="F13" i="4"/>
  <c r="E13" i="4"/>
  <c r="D13" i="4"/>
  <c r="C13" i="4"/>
  <c r="B13" i="4"/>
  <c r="I12" i="4"/>
  <c r="I11" i="4" s="1"/>
  <c r="H12" i="4"/>
  <c r="H11" i="4" s="1"/>
  <c r="G12" i="4"/>
  <c r="G11" i="4" s="1"/>
  <c r="F12" i="4"/>
  <c r="E12" i="4"/>
  <c r="E11" i="4" s="1"/>
  <c r="D12" i="4"/>
  <c r="D11" i="4" s="1"/>
  <c r="C12" i="4"/>
  <c r="C11" i="4" s="1"/>
  <c r="B12" i="4"/>
  <c r="B11" i="4" s="1"/>
  <c r="I10" i="4"/>
  <c r="H10" i="4"/>
  <c r="G10" i="4"/>
  <c r="F10" i="4"/>
  <c r="E10" i="4"/>
  <c r="D10" i="4"/>
  <c r="C10" i="4"/>
  <c r="B10" i="4"/>
  <c r="I14" i="6"/>
  <c r="I11" i="6"/>
  <c r="I14" i="8"/>
  <c r="I11" i="8"/>
  <c r="C14" i="9"/>
  <c r="B11" i="9"/>
  <c r="I14" i="4"/>
  <c r="C14" i="4"/>
  <c r="I19" i="1"/>
  <c r="H19" i="1"/>
  <c r="G19" i="1"/>
  <c r="F19" i="1"/>
  <c r="E19" i="1"/>
  <c r="D19" i="1"/>
  <c r="C19" i="1"/>
  <c r="B19" i="1"/>
  <c r="I17" i="1"/>
  <c r="I16" i="1"/>
  <c r="I15" i="1"/>
  <c r="I13" i="1"/>
  <c r="I12" i="1"/>
  <c r="I10" i="1"/>
  <c r="H17" i="1"/>
  <c r="H16" i="1"/>
  <c r="H15" i="1"/>
  <c r="H14" i="1" s="1"/>
  <c r="H13" i="1"/>
  <c r="H12" i="1"/>
  <c r="H10" i="1"/>
  <c r="G17" i="1"/>
  <c r="G16" i="1"/>
  <c r="G15" i="1"/>
  <c r="G13" i="1"/>
  <c r="G12" i="1"/>
  <c r="G11" i="1" s="1"/>
  <c r="G10" i="1"/>
  <c r="F17" i="1"/>
  <c r="F16" i="1"/>
  <c r="F15" i="1"/>
  <c r="F13" i="1"/>
  <c r="F12" i="1"/>
  <c r="F10" i="1"/>
  <c r="E17" i="1"/>
  <c r="E16" i="1"/>
  <c r="E15" i="1"/>
  <c r="E13" i="1"/>
  <c r="E12" i="1"/>
  <c r="E10" i="1"/>
  <c r="D17" i="1"/>
  <c r="D16" i="1"/>
  <c r="D15" i="1"/>
  <c r="D13" i="1"/>
  <c r="D12" i="1"/>
  <c r="D10" i="1"/>
  <c r="C17" i="1"/>
  <c r="C16" i="1"/>
  <c r="C15" i="1"/>
  <c r="C13" i="1"/>
  <c r="C12" i="1"/>
  <c r="C10" i="1"/>
  <c r="B17" i="1"/>
  <c r="B16" i="1"/>
  <c r="B13" i="1"/>
  <c r="AB15" i="23" l="1"/>
  <c r="AB15" i="8"/>
  <c r="S10" i="18"/>
  <c r="S16" i="24"/>
  <c r="S12" i="18"/>
  <c r="F11" i="22"/>
  <c r="F18" i="22" s="1"/>
  <c r="C11" i="18"/>
  <c r="H18" i="24"/>
  <c r="H18" i="28"/>
  <c r="J12" i="31"/>
  <c r="H18" i="32"/>
  <c r="C14" i="1"/>
  <c r="F11" i="1"/>
  <c r="G14" i="1"/>
  <c r="S13" i="5"/>
  <c r="S17" i="4"/>
  <c r="S15" i="4"/>
  <c r="S10" i="4"/>
  <c r="S17" i="15"/>
  <c r="S13" i="15"/>
  <c r="S12" i="15"/>
  <c r="S10" i="15"/>
  <c r="S16" i="15"/>
  <c r="AB12" i="21"/>
  <c r="AB12" i="32"/>
  <c r="AB12" i="6"/>
  <c r="AB12" i="26"/>
  <c r="AB12" i="38"/>
  <c r="AB12" i="17"/>
  <c r="AB12" i="19"/>
  <c r="AB12" i="34"/>
  <c r="AB12" i="11"/>
  <c r="AB12" i="13"/>
  <c r="AB12" i="16"/>
  <c r="AB12" i="5"/>
  <c r="AB12" i="8"/>
  <c r="AB12" i="22"/>
  <c r="S14" i="20"/>
  <c r="S10" i="20"/>
  <c r="D14" i="19"/>
  <c r="M14" i="19" s="1"/>
  <c r="E11" i="28"/>
  <c r="E18" i="28" s="1"/>
  <c r="H14" i="4"/>
  <c r="G18" i="27"/>
  <c r="J11" i="34"/>
  <c r="S10" i="8"/>
  <c r="S10" i="21"/>
  <c r="S10" i="5"/>
  <c r="B18" i="4"/>
  <c r="K17" i="4" s="1"/>
  <c r="B14" i="4"/>
  <c r="S11" i="5"/>
  <c r="S17" i="5"/>
  <c r="S11" i="21"/>
  <c r="D14" i="21"/>
  <c r="E11" i="32"/>
  <c r="E18" i="32" s="1"/>
  <c r="N16" i="32" s="1"/>
  <c r="H11" i="9"/>
  <c r="H18" i="9" s="1"/>
  <c r="Q16" i="9" s="1"/>
  <c r="C11" i="14"/>
  <c r="C11" i="17"/>
  <c r="S12" i="8"/>
  <c r="S13" i="18"/>
  <c r="AB15" i="19"/>
  <c r="H18" i="4"/>
  <c r="D14" i="5"/>
  <c r="J14" i="38"/>
  <c r="J19" i="31"/>
  <c r="S10" i="22"/>
  <c r="S17" i="9"/>
  <c r="S13" i="8"/>
  <c r="B11" i="17"/>
  <c r="B18" i="17" s="1"/>
  <c r="K14" i="17" s="1"/>
  <c r="D11" i="20"/>
  <c r="D18" i="20" s="1"/>
  <c r="H11" i="6"/>
  <c r="H18" i="6" s="1"/>
  <c r="Q12" i="6" s="1"/>
  <c r="H18" i="14"/>
  <c r="Q16" i="14" s="1"/>
  <c r="F18" i="24"/>
  <c r="S12" i="5"/>
  <c r="S15" i="18"/>
  <c r="S16" i="26"/>
  <c r="D11" i="21"/>
  <c r="C11" i="16"/>
  <c r="E11" i="1"/>
  <c r="E11" i="34" s="1"/>
  <c r="I11" i="1"/>
  <c r="I11" i="34" s="1"/>
  <c r="S16" i="21"/>
  <c r="S16" i="9"/>
  <c r="S13" i="22"/>
  <c r="AB15" i="10"/>
  <c r="S18" i="28"/>
  <c r="S17" i="28"/>
  <c r="S13" i="28"/>
  <c r="S12" i="28"/>
  <c r="S15" i="28"/>
  <c r="S14" i="28"/>
  <c r="S16" i="28"/>
  <c r="S10" i="28"/>
  <c r="J18" i="37"/>
  <c r="S12" i="37" s="1"/>
  <c r="S18" i="23"/>
  <c r="S13" i="23"/>
  <c r="S11" i="23"/>
  <c r="S15" i="23"/>
  <c r="S10" i="23"/>
  <c r="S12" i="23"/>
  <c r="S16" i="23"/>
  <c r="S17" i="23"/>
  <c r="B11" i="7"/>
  <c r="S18" i="25"/>
  <c r="S15" i="25"/>
  <c r="J18" i="12"/>
  <c r="S14" i="12" s="1"/>
  <c r="J14" i="37"/>
  <c r="S18" i="5"/>
  <c r="S16" i="5"/>
  <c r="S14" i="21"/>
  <c r="S13" i="13"/>
  <c r="J10" i="31"/>
  <c r="AB15" i="1"/>
  <c r="S15" i="9"/>
  <c r="S12" i="20"/>
  <c r="S14" i="9"/>
  <c r="S17" i="25"/>
  <c r="S13" i="9"/>
  <c r="S12" i="22"/>
  <c r="AB15" i="14"/>
  <c r="AB12" i="25"/>
  <c r="S11" i="9"/>
  <c r="AB15" i="9"/>
  <c r="AB15" i="35"/>
  <c r="AB12" i="9"/>
  <c r="S15" i="20"/>
  <c r="S11" i="14"/>
  <c r="AB12" i="20"/>
  <c r="S11" i="17"/>
  <c r="S15" i="14"/>
  <c r="AB12" i="36"/>
  <c r="S18" i="9"/>
  <c r="S12" i="9"/>
  <c r="S14" i="26"/>
  <c r="J17" i="31"/>
  <c r="AB12" i="27"/>
  <c r="S14" i="14"/>
  <c r="S10" i="24"/>
  <c r="AB12" i="15"/>
  <c r="S17" i="10"/>
  <c r="S13" i="21"/>
  <c r="S15" i="17"/>
  <c r="AB12" i="23"/>
  <c r="S15" i="10"/>
  <c r="AB15" i="27"/>
  <c r="S13" i="10"/>
  <c r="S16" i="20"/>
  <c r="AB15" i="17"/>
  <c r="S10" i="25"/>
  <c r="AB15" i="5"/>
  <c r="S14" i="15"/>
  <c r="S11" i="24"/>
  <c r="AB15" i="11"/>
  <c r="S17" i="22"/>
  <c r="H11" i="19"/>
  <c r="S10" i="7"/>
  <c r="S18" i="7"/>
  <c r="S12" i="7"/>
  <c r="S11" i="28"/>
  <c r="J18" i="32"/>
  <c r="S11" i="32" s="1"/>
  <c r="J14" i="36"/>
  <c r="S18" i="18"/>
  <c r="S14" i="18"/>
  <c r="J13" i="31"/>
  <c r="AB13" i="37" s="1"/>
  <c r="S15" i="6"/>
  <c r="S14" i="6"/>
  <c r="S15" i="15"/>
  <c r="S11" i="25"/>
  <c r="AB15" i="18"/>
  <c r="S14" i="22"/>
  <c r="S16" i="10"/>
  <c r="S16" i="18"/>
  <c r="S16" i="25"/>
  <c r="S17" i="21"/>
  <c r="AB15" i="25"/>
  <c r="AB15" i="12"/>
  <c r="S11" i="20"/>
  <c r="AB12" i="10"/>
  <c r="AB12" i="1"/>
  <c r="AB12" i="18"/>
  <c r="AB12" i="24"/>
  <c r="S14" i="7"/>
  <c r="S16" i="14"/>
  <c r="AB15" i="38"/>
  <c r="AB15" i="36"/>
  <c r="AB12" i="12"/>
  <c r="S13" i="25"/>
  <c r="H11" i="20"/>
  <c r="H18" i="20" s="1"/>
  <c r="F18" i="25"/>
  <c r="O16" i="25" s="1"/>
  <c r="J18" i="11"/>
  <c r="S11" i="11" s="1"/>
  <c r="F11" i="9"/>
  <c r="G18" i="16"/>
  <c r="P15" i="16" s="1"/>
  <c r="J14" i="34"/>
  <c r="S12" i="4"/>
  <c r="S18" i="4"/>
  <c r="S14" i="4"/>
  <c r="S18" i="24"/>
  <c r="S18" i="13"/>
  <c r="S17" i="13"/>
  <c r="S11" i="7"/>
  <c r="S13" i="14"/>
  <c r="S16" i="4"/>
  <c r="AB15" i="6"/>
  <c r="AB15" i="13"/>
  <c r="AB15" i="20"/>
  <c r="AB15" i="26"/>
  <c r="AB15" i="7"/>
  <c r="S16" i="13"/>
  <c r="S15" i="13"/>
  <c r="AB15" i="24"/>
  <c r="S13" i="20"/>
  <c r="S16" i="7"/>
  <c r="S13" i="24"/>
  <c r="AB15" i="34"/>
  <c r="S12" i="10"/>
  <c r="S12" i="24"/>
  <c r="S17" i="8"/>
  <c r="S14" i="8"/>
  <c r="S18" i="17"/>
  <c r="S13" i="17"/>
  <c r="J18" i="1"/>
  <c r="S14" i="1" s="1"/>
  <c r="J11" i="36"/>
  <c r="J18" i="27"/>
  <c r="AB12" i="37"/>
  <c r="S15" i="26"/>
  <c r="AB12" i="35"/>
  <c r="S17" i="17"/>
  <c r="S13" i="26"/>
  <c r="S17" i="24"/>
  <c r="S12" i="21"/>
  <c r="S14" i="17"/>
  <c r="S10" i="26"/>
  <c r="S15" i="5"/>
  <c r="AB15" i="4"/>
  <c r="S12" i="25"/>
  <c r="S11" i="4"/>
  <c r="S11" i="8"/>
  <c r="AB13" i="35"/>
  <c r="AB12" i="4"/>
  <c r="AB15" i="15"/>
  <c r="AB12" i="14"/>
  <c r="H11" i="22"/>
  <c r="H18" i="22" s="1"/>
  <c r="Q18" i="22" s="1"/>
  <c r="S18" i="26"/>
  <c r="S17" i="26"/>
  <c r="S18" i="6"/>
  <c r="S17" i="6"/>
  <c r="S18" i="20"/>
  <c r="S17" i="20"/>
  <c r="S10" i="14"/>
  <c r="S18" i="14"/>
  <c r="J16" i="31"/>
  <c r="AB16" i="34" s="1"/>
  <c r="AB17" i="35"/>
  <c r="AB13" i="38"/>
  <c r="S16" i="17"/>
  <c r="S12" i="26"/>
  <c r="S11" i="13"/>
  <c r="AB15" i="21"/>
  <c r="S16" i="6"/>
  <c r="S14" i="25"/>
  <c r="AB15" i="16"/>
  <c r="S14" i="23"/>
  <c r="AB15" i="32"/>
  <c r="S13" i="4"/>
  <c r="J18" i="16"/>
  <c r="S11" i="16" s="1"/>
  <c r="B11" i="8"/>
  <c r="K11" i="8" s="1"/>
  <c r="H14" i="19"/>
  <c r="S18" i="10"/>
  <c r="S14" i="10"/>
  <c r="S13" i="7"/>
  <c r="S18" i="22"/>
  <c r="S11" i="22"/>
  <c r="S18" i="21"/>
  <c r="S18" i="8"/>
  <c r="AB15" i="22"/>
  <c r="S18" i="15"/>
  <c r="S11" i="15"/>
  <c r="S10" i="10"/>
  <c r="S12" i="6"/>
  <c r="S17" i="18"/>
  <c r="S11" i="6"/>
  <c r="S12" i="14"/>
  <c r="S10" i="6"/>
  <c r="S17" i="7"/>
  <c r="S12" i="17"/>
  <c r="AB15" i="28"/>
  <c r="AB16" i="37"/>
  <c r="S16" i="8"/>
  <c r="AB15" i="37"/>
  <c r="S15" i="7"/>
  <c r="AB12" i="28"/>
  <c r="AB12" i="7"/>
  <c r="S14" i="24"/>
  <c r="J11" i="35"/>
  <c r="J14" i="35"/>
  <c r="J18" i="19"/>
  <c r="J11" i="38"/>
  <c r="B14" i="22"/>
  <c r="C14" i="32"/>
  <c r="C18" i="32" s="1"/>
  <c r="L17" i="32" s="1"/>
  <c r="B14" i="11"/>
  <c r="B14" i="16"/>
  <c r="D14" i="27"/>
  <c r="F14" i="8"/>
  <c r="F18" i="8" s="1"/>
  <c r="C14" i="27"/>
  <c r="C11" i="20"/>
  <c r="C18" i="20" s="1"/>
  <c r="D11" i="24"/>
  <c r="D11" i="32"/>
  <c r="D18" i="32" s="1"/>
  <c r="M18" i="32" s="1"/>
  <c r="F11" i="4"/>
  <c r="F14" i="6"/>
  <c r="I14" i="11"/>
  <c r="B11" i="11"/>
  <c r="B11" i="13"/>
  <c r="D11" i="23"/>
  <c r="C18" i="10"/>
  <c r="L13" i="10" s="1"/>
  <c r="C18" i="18"/>
  <c r="L14" i="18" s="1"/>
  <c r="G18" i="10"/>
  <c r="P11" i="10" s="1"/>
  <c r="G18" i="11"/>
  <c r="P16" i="11" s="1"/>
  <c r="G18" i="21"/>
  <c r="I18" i="16"/>
  <c r="R14" i="16" s="1"/>
  <c r="B11" i="22"/>
  <c r="B11" i="10"/>
  <c r="B18" i="10" s="1"/>
  <c r="K17" i="10" s="1"/>
  <c r="B14" i="13"/>
  <c r="D11" i="27"/>
  <c r="D18" i="27" s="1"/>
  <c r="C11" i="27"/>
  <c r="D14" i="1"/>
  <c r="G18" i="4"/>
  <c r="D11" i="1"/>
  <c r="D18" i="1" s="1"/>
  <c r="E14" i="1"/>
  <c r="H11" i="1"/>
  <c r="H18" i="1" s="1"/>
  <c r="I14" i="1"/>
  <c r="G18" i="8"/>
  <c r="P10" i="8" s="1"/>
  <c r="I18" i="14"/>
  <c r="G18" i="19"/>
  <c r="C11" i="1"/>
  <c r="G18" i="13"/>
  <c r="P17" i="13" s="1"/>
  <c r="H18" i="16"/>
  <c r="Q18" i="16" s="1"/>
  <c r="F18" i="15"/>
  <c r="O13" i="15" s="1"/>
  <c r="I18" i="12"/>
  <c r="R12" i="12" s="1"/>
  <c r="C18" i="24"/>
  <c r="L18" i="24" s="1"/>
  <c r="D14" i="24"/>
  <c r="I18" i="24"/>
  <c r="C18" i="17"/>
  <c r="L18" i="17" s="1"/>
  <c r="H11" i="7"/>
  <c r="H18" i="7" s="1"/>
  <c r="Q18" i="7" s="1"/>
  <c r="B11" i="16"/>
  <c r="B11" i="32"/>
  <c r="B18" i="20"/>
  <c r="K18" i="20" s="1"/>
  <c r="B14" i="27"/>
  <c r="F11" i="7"/>
  <c r="F18" i="7" s="1"/>
  <c r="I18" i="8"/>
  <c r="R14" i="8" s="1"/>
  <c r="G18" i="7"/>
  <c r="P17" i="7" s="1"/>
  <c r="H18" i="18"/>
  <c r="Q14" i="18" s="1"/>
  <c r="D14" i="11"/>
  <c r="H18" i="8"/>
  <c r="Q15" i="8" s="1"/>
  <c r="G18" i="14"/>
  <c r="P16" i="14" s="1"/>
  <c r="F18" i="19"/>
  <c r="O16" i="19" s="1"/>
  <c r="C18" i="25"/>
  <c r="H18" i="17"/>
  <c r="Q17" i="17" s="1"/>
  <c r="C18" i="13"/>
  <c r="L13" i="13" s="1"/>
  <c r="H18" i="21"/>
  <c r="Q15" i="21" s="1"/>
  <c r="D11" i="11"/>
  <c r="F18" i="28"/>
  <c r="O13" i="28" s="1"/>
  <c r="C18" i="4"/>
  <c r="L18" i="4" s="1"/>
  <c r="C18" i="9"/>
  <c r="L10" i="9" s="1"/>
  <c r="I18" i="19"/>
  <c r="R18" i="19" s="1"/>
  <c r="I18" i="21"/>
  <c r="R11" i="21" s="1"/>
  <c r="G18" i="24"/>
  <c r="P11" i="24" s="1"/>
  <c r="G18" i="28"/>
  <c r="P17" i="28" s="1"/>
  <c r="D11" i="12"/>
  <c r="D18" i="12" s="1"/>
  <c r="M17" i="12" s="1"/>
  <c r="F14" i="1"/>
  <c r="F18" i="1" s="1"/>
  <c r="I18" i="9"/>
  <c r="R14" i="9" s="1"/>
  <c r="I18" i="18"/>
  <c r="R12" i="18" s="1"/>
  <c r="F18" i="17"/>
  <c r="O18" i="17" s="1"/>
  <c r="G18" i="20"/>
  <c r="P18" i="20" s="1"/>
  <c r="F18" i="32"/>
  <c r="O18" i="32" s="1"/>
  <c r="F18" i="20"/>
  <c r="O16" i="20" s="1"/>
  <c r="B18" i="28"/>
  <c r="K18" i="28" s="1"/>
  <c r="I18" i="4"/>
  <c r="R17" i="4" s="1"/>
  <c r="G18" i="5"/>
  <c r="P17" i="5" s="1"/>
  <c r="B18" i="8"/>
  <c r="K16" i="8" s="1"/>
  <c r="G18" i="17"/>
  <c r="P18" i="17" s="1"/>
  <c r="H18" i="15"/>
  <c r="Q18" i="15" s="1"/>
  <c r="F18" i="13"/>
  <c r="O12" i="13" s="1"/>
  <c r="D11" i="14"/>
  <c r="D18" i="14" s="1"/>
  <c r="M18" i="14" s="1"/>
  <c r="E18" i="21"/>
  <c r="N18" i="21" s="1"/>
  <c r="I18" i="23"/>
  <c r="R15" i="23" s="1"/>
  <c r="E18" i="25"/>
  <c r="N15" i="25" s="1"/>
  <c r="G18" i="32"/>
  <c r="P17" i="32" s="1"/>
  <c r="D18" i="26"/>
  <c r="M18" i="26" s="1"/>
  <c r="D18" i="28"/>
  <c r="M15" i="28" s="1"/>
  <c r="B18" i="12"/>
  <c r="K13" i="12" s="1"/>
  <c r="G18" i="23"/>
  <c r="P18" i="23" s="1"/>
  <c r="E11" i="14"/>
  <c r="E18" i="14" s="1"/>
  <c r="N15" i="14" s="1"/>
  <c r="I18" i="20"/>
  <c r="R14" i="20" s="1"/>
  <c r="B18" i="24"/>
  <c r="K15" i="24" s="1"/>
  <c r="C18" i="26"/>
  <c r="L18" i="26" s="1"/>
  <c r="D18" i="15"/>
  <c r="M16" i="15" s="1"/>
  <c r="H18" i="13"/>
  <c r="Q17" i="13" s="1"/>
  <c r="C18" i="12"/>
  <c r="L18" i="12" s="1"/>
  <c r="C18" i="23"/>
  <c r="L17" i="23" s="1"/>
  <c r="F18" i="26"/>
  <c r="O18" i="26" s="1"/>
  <c r="I18" i="32"/>
  <c r="R13" i="32" s="1"/>
  <c r="C18" i="28"/>
  <c r="L18" i="28" s="1"/>
  <c r="F18" i="6"/>
  <c r="O18" i="6" s="1"/>
  <c r="F18" i="16"/>
  <c r="O17" i="16" s="1"/>
  <c r="I18" i="13"/>
  <c r="R17" i="13" s="1"/>
  <c r="C18" i="22"/>
  <c r="L17" i="22" s="1"/>
  <c r="H18" i="25"/>
  <c r="Q18" i="25" s="1"/>
  <c r="D18" i="25"/>
  <c r="M14" i="25" s="1"/>
  <c r="G18" i="26"/>
  <c r="B14" i="32"/>
  <c r="B18" i="32" s="1"/>
  <c r="E18" i="7"/>
  <c r="N16" i="7" s="1"/>
  <c r="G18" i="1"/>
  <c r="P15" i="1" s="1"/>
  <c r="E18" i="8"/>
  <c r="N11" i="8" s="1"/>
  <c r="B18" i="5"/>
  <c r="K13" i="5" s="1"/>
  <c r="F18" i="9"/>
  <c r="O13" i="9" s="1"/>
  <c r="I18" i="10"/>
  <c r="R18" i="10" s="1"/>
  <c r="E18" i="22"/>
  <c r="N12" i="22" s="1"/>
  <c r="D18" i="21"/>
  <c r="M17" i="21" s="1"/>
  <c r="H18" i="26"/>
  <c r="Q16" i="26" s="1"/>
  <c r="E18" i="11"/>
  <c r="N14" i="11" s="1"/>
  <c r="G18" i="22"/>
  <c r="E18" i="20"/>
  <c r="N16" i="20" s="1"/>
  <c r="I18" i="26"/>
  <c r="R15" i="26" s="1"/>
  <c r="F18" i="27"/>
  <c r="O18" i="27" s="1"/>
  <c r="E18" i="27"/>
  <c r="N18" i="27" s="1"/>
  <c r="I18" i="25"/>
  <c r="R11" i="25" s="1"/>
  <c r="E18" i="24"/>
  <c r="N18" i="24" s="1"/>
  <c r="E18" i="23"/>
  <c r="N18" i="23" s="1"/>
  <c r="H18" i="23"/>
  <c r="Q15" i="23" s="1"/>
  <c r="F18" i="23"/>
  <c r="O13" i="23" s="1"/>
  <c r="D18" i="23"/>
  <c r="M18" i="23" s="1"/>
  <c r="B18" i="25"/>
  <c r="K18" i="25" s="1"/>
  <c r="E18" i="19"/>
  <c r="N17" i="19" s="1"/>
  <c r="D18" i="19"/>
  <c r="M18" i="19" s="1"/>
  <c r="B18" i="19"/>
  <c r="B18" i="21"/>
  <c r="K17" i="21" s="1"/>
  <c r="C18" i="19"/>
  <c r="L17" i="19" s="1"/>
  <c r="C18" i="21"/>
  <c r="L18" i="21" s="1"/>
  <c r="B18" i="18"/>
  <c r="K18" i="18" s="1"/>
  <c r="E18" i="18"/>
  <c r="N17" i="18" s="1"/>
  <c r="F18" i="18"/>
  <c r="O18" i="18" s="1"/>
  <c r="G18" i="18"/>
  <c r="P15" i="18" s="1"/>
  <c r="C18" i="16"/>
  <c r="L17" i="16" s="1"/>
  <c r="I18" i="15"/>
  <c r="R18" i="15" s="1"/>
  <c r="C18" i="15"/>
  <c r="L15" i="15" s="1"/>
  <c r="G18" i="15"/>
  <c r="P18" i="15" s="1"/>
  <c r="F18" i="14"/>
  <c r="O18" i="14" s="1"/>
  <c r="E18" i="12"/>
  <c r="N18" i="12" s="1"/>
  <c r="F18" i="12"/>
  <c r="O17" i="12" s="1"/>
  <c r="C18" i="11"/>
  <c r="L10" i="11" s="1"/>
  <c r="F18" i="11"/>
  <c r="I18" i="11"/>
  <c r="R17" i="11" s="1"/>
  <c r="H18" i="10"/>
  <c r="Q18" i="10" s="1"/>
  <c r="F18" i="10"/>
  <c r="O14" i="10" s="1"/>
  <c r="B18" i="15"/>
  <c r="K18" i="15" s="1"/>
  <c r="D18" i="13"/>
  <c r="M13" i="13" s="1"/>
  <c r="B18" i="9"/>
  <c r="K18" i="9" s="1"/>
  <c r="D18" i="9"/>
  <c r="M18" i="9" s="1"/>
  <c r="G18" i="9"/>
  <c r="P13" i="9" s="1"/>
  <c r="B18" i="7"/>
  <c r="K11" i="7" s="1"/>
  <c r="I18" i="7"/>
  <c r="R18" i="7" s="1"/>
  <c r="G18" i="6"/>
  <c r="P16" i="6" s="1"/>
  <c r="I18" i="6"/>
  <c r="R17" i="6" s="1"/>
  <c r="E18" i="4"/>
  <c r="N18" i="4" s="1"/>
  <c r="D18" i="8"/>
  <c r="M18" i="8" s="1"/>
  <c r="D18" i="5"/>
  <c r="M18" i="5" s="1"/>
  <c r="D18" i="4"/>
  <c r="M18" i="4" s="1"/>
  <c r="D18" i="6"/>
  <c r="M18" i="6" s="1"/>
  <c r="D17" i="34"/>
  <c r="B15" i="1"/>
  <c r="B15" i="34" s="1"/>
  <c r="B12" i="1"/>
  <c r="D10" i="34"/>
  <c r="B10" i="1"/>
  <c r="B10" i="34" s="1"/>
  <c r="Q18" i="4"/>
  <c r="P18" i="4"/>
  <c r="Q17" i="4"/>
  <c r="P17" i="4"/>
  <c r="Q16" i="4"/>
  <c r="P16" i="4"/>
  <c r="K16" i="4"/>
  <c r="Q15" i="4"/>
  <c r="P15" i="4"/>
  <c r="K15" i="4"/>
  <c r="Q14" i="4"/>
  <c r="P14" i="4"/>
  <c r="Q13" i="4"/>
  <c r="P13" i="4"/>
  <c r="N13" i="4"/>
  <c r="Q12" i="4"/>
  <c r="P12" i="4"/>
  <c r="N12" i="4"/>
  <c r="Q11" i="4"/>
  <c r="P11" i="4"/>
  <c r="Q10" i="4"/>
  <c r="P10" i="4"/>
  <c r="K10" i="4"/>
  <c r="R18" i="5"/>
  <c r="Q18" i="5"/>
  <c r="O18" i="5"/>
  <c r="N18" i="5"/>
  <c r="L18" i="5"/>
  <c r="R17" i="5"/>
  <c r="Q17" i="5"/>
  <c r="O17" i="5"/>
  <c r="N17" i="5"/>
  <c r="L17" i="5"/>
  <c r="R16" i="5"/>
  <c r="Q16" i="5"/>
  <c r="O16" i="5"/>
  <c r="N16" i="5"/>
  <c r="L16" i="5"/>
  <c r="R15" i="5"/>
  <c r="Q15" i="5"/>
  <c r="O15" i="5"/>
  <c r="N15" i="5"/>
  <c r="L15" i="5"/>
  <c r="R14" i="5"/>
  <c r="Q14" i="5"/>
  <c r="O14" i="5"/>
  <c r="N14" i="5"/>
  <c r="L14" i="5"/>
  <c r="R13" i="5"/>
  <c r="Q13" i="5"/>
  <c r="O13" i="5"/>
  <c r="N13" i="5"/>
  <c r="L13" i="5"/>
  <c r="R12" i="5"/>
  <c r="Q12" i="5"/>
  <c r="O12" i="5"/>
  <c r="N12" i="5"/>
  <c r="L12" i="5"/>
  <c r="K12" i="5"/>
  <c r="R11" i="5"/>
  <c r="Q11" i="5"/>
  <c r="O11" i="5"/>
  <c r="N11" i="5"/>
  <c r="L11" i="5"/>
  <c r="R10" i="5"/>
  <c r="Q10" i="5"/>
  <c r="O10" i="5"/>
  <c r="N10" i="5"/>
  <c r="L10" i="5"/>
  <c r="R18" i="6"/>
  <c r="N18" i="6"/>
  <c r="L18" i="6"/>
  <c r="K18" i="6"/>
  <c r="Q17" i="6"/>
  <c r="O17" i="6"/>
  <c r="N17" i="6"/>
  <c r="L17" i="6"/>
  <c r="K17" i="6"/>
  <c r="R16" i="6"/>
  <c r="N16" i="6"/>
  <c r="L16" i="6"/>
  <c r="K16" i="6"/>
  <c r="R15" i="6"/>
  <c r="N15" i="6"/>
  <c r="L15" i="6"/>
  <c r="K15" i="6"/>
  <c r="Q14" i="6"/>
  <c r="N14" i="6"/>
  <c r="L14" i="6"/>
  <c r="K14" i="6"/>
  <c r="R13" i="6"/>
  <c r="N13" i="6"/>
  <c r="L13" i="6"/>
  <c r="K13" i="6"/>
  <c r="R12" i="6"/>
  <c r="O12" i="6"/>
  <c r="N12" i="6"/>
  <c r="L12" i="6"/>
  <c r="K12" i="6"/>
  <c r="Q11" i="6"/>
  <c r="N11" i="6"/>
  <c r="L11" i="6"/>
  <c r="K11" i="6"/>
  <c r="R10" i="6"/>
  <c r="N10" i="6"/>
  <c r="L10" i="6"/>
  <c r="K10" i="6"/>
  <c r="O18" i="7"/>
  <c r="M18" i="7"/>
  <c r="L18" i="7"/>
  <c r="O17" i="7"/>
  <c r="M17" i="7"/>
  <c r="L17" i="7"/>
  <c r="O16" i="7"/>
  <c r="M16" i="7"/>
  <c r="L16" i="7"/>
  <c r="O15" i="7"/>
  <c r="N15" i="7"/>
  <c r="M15" i="7"/>
  <c r="L15" i="7"/>
  <c r="O14" i="7"/>
  <c r="M14" i="7"/>
  <c r="L14" i="7"/>
  <c r="O13" i="7"/>
  <c r="N13" i="7"/>
  <c r="M13" i="7"/>
  <c r="L13" i="7"/>
  <c r="O12" i="7"/>
  <c r="M12" i="7"/>
  <c r="L12" i="7"/>
  <c r="O11" i="7"/>
  <c r="M11" i="7"/>
  <c r="L11" i="7"/>
  <c r="O10" i="7"/>
  <c r="M10" i="7"/>
  <c r="L10" i="7"/>
  <c r="L18" i="8"/>
  <c r="K18" i="8"/>
  <c r="L17" i="8"/>
  <c r="L16" i="8"/>
  <c r="L15" i="8"/>
  <c r="K15" i="8"/>
  <c r="L14" i="8"/>
  <c r="L13" i="8"/>
  <c r="Q12" i="8"/>
  <c r="L12" i="8"/>
  <c r="L11" i="8"/>
  <c r="Q10" i="8"/>
  <c r="L10" i="8"/>
  <c r="O18" i="9"/>
  <c r="N18" i="9"/>
  <c r="N17" i="9"/>
  <c r="L17" i="9"/>
  <c r="R16" i="9"/>
  <c r="N16" i="9"/>
  <c r="O15" i="9"/>
  <c r="N15" i="9"/>
  <c r="N14" i="9"/>
  <c r="L14" i="9"/>
  <c r="N13" i="9"/>
  <c r="N12" i="9"/>
  <c r="L12" i="9"/>
  <c r="R11" i="9"/>
  <c r="N11" i="9"/>
  <c r="N10" i="9"/>
  <c r="N18" i="10"/>
  <c r="M18" i="10"/>
  <c r="L18" i="10"/>
  <c r="N17" i="10"/>
  <c r="M17" i="10"/>
  <c r="L17" i="10"/>
  <c r="N16" i="10"/>
  <c r="M16" i="10"/>
  <c r="L16" i="10"/>
  <c r="K16" i="10"/>
  <c r="N15" i="10"/>
  <c r="M15" i="10"/>
  <c r="K15" i="10"/>
  <c r="N14" i="10"/>
  <c r="M14" i="10"/>
  <c r="L14" i="10"/>
  <c r="K14" i="10"/>
  <c r="N13" i="10"/>
  <c r="M13" i="10"/>
  <c r="K13" i="10"/>
  <c r="N12" i="10"/>
  <c r="M12" i="10"/>
  <c r="L12" i="10"/>
  <c r="K12" i="10"/>
  <c r="R11" i="10"/>
  <c r="N11" i="10"/>
  <c r="M11" i="10"/>
  <c r="L11" i="10"/>
  <c r="K11" i="10"/>
  <c r="N10" i="10"/>
  <c r="M10" i="10"/>
  <c r="L10" i="10"/>
  <c r="K10" i="10"/>
  <c r="Q18" i="11"/>
  <c r="P18" i="11"/>
  <c r="O18" i="11"/>
  <c r="Q17" i="11"/>
  <c r="P17" i="11"/>
  <c r="O17" i="11"/>
  <c r="Q16" i="11"/>
  <c r="O16" i="11"/>
  <c r="Q15" i="11"/>
  <c r="O15" i="11"/>
  <c r="Q14" i="11"/>
  <c r="P14" i="11"/>
  <c r="O14" i="11"/>
  <c r="Q13" i="11"/>
  <c r="P13" i="11"/>
  <c r="O13" i="11"/>
  <c r="Q12" i="11"/>
  <c r="P12" i="11"/>
  <c r="O12" i="11"/>
  <c r="Q11" i="11"/>
  <c r="P11" i="11"/>
  <c r="O11" i="11"/>
  <c r="Q10" i="11"/>
  <c r="P10" i="11"/>
  <c r="O10" i="11"/>
  <c r="Q18" i="12"/>
  <c r="P18" i="12"/>
  <c r="O18" i="12"/>
  <c r="R17" i="12"/>
  <c r="Q17" i="12"/>
  <c r="P17" i="12"/>
  <c r="Q16" i="12"/>
  <c r="P16" i="12"/>
  <c r="M16" i="12"/>
  <c r="Q15" i="12"/>
  <c r="P15" i="12"/>
  <c r="R14" i="12"/>
  <c r="Q14" i="12"/>
  <c r="P14" i="12"/>
  <c r="O14" i="12"/>
  <c r="L14" i="12"/>
  <c r="Q13" i="12"/>
  <c r="P13" i="12"/>
  <c r="O13" i="12"/>
  <c r="L13" i="12"/>
  <c r="Q12" i="12"/>
  <c r="P12" i="12"/>
  <c r="O12" i="12"/>
  <c r="L12" i="12"/>
  <c r="Q11" i="12"/>
  <c r="P11" i="12"/>
  <c r="O11" i="12"/>
  <c r="M11" i="12"/>
  <c r="Q10" i="12"/>
  <c r="P10" i="12"/>
  <c r="O10" i="12"/>
  <c r="N18" i="13"/>
  <c r="M18" i="13"/>
  <c r="N17" i="13"/>
  <c r="M17" i="13"/>
  <c r="R16" i="13"/>
  <c r="N16" i="13"/>
  <c r="M16" i="13"/>
  <c r="R15" i="13"/>
  <c r="N15" i="13"/>
  <c r="M15" i="13"/>
  <c r="N14" i="13"/>
  <c r="M14" i="13"/>
  <c r="N13" i="13"/>
  <c r="R12" i="13"/>
  <c r="N12" i="13"/>
  <c r="M12" i="13"/>
  <c r="N11" i="13"/>
  <c r="R10" i="13"/>
  <c r="N10" i="13"/>
  <c r="M10" i="13"/>
  <c r="R18" i="14"/>
  <c r="K18" i="14"/>
  <c r="R17" i="14"/>
  <c r="K17" i="14"/>
  <c r="R16" i="14"/>
  <c r="K16" i="14"/>
  <c r="R15" i="14"/>
  <c r="K15" i="14"/>
  <c r="R14" i="14"/>
  <c r="N14" i="14"/>
  <c r="K14" i="14"/>
  <c r="R13" i="14"/>
  <c r="Q13" i="14"/>
  <c r="K13" i="14"/>
  <c r="R12" i="14"/>
  <c r="K12" i="14"/>
  <c r="R11" i="14"/>
  <c r="K11" i="14"/>
  <c r="R10" i="14"/>
  <c r="K10" i="14"/>
  <c r="N18" i="15"/>
  <c r="N17" i="15"/>
  <c r="N16" i="15"/>
  <c r="N15" i="15"/>
  <c r="N14" i="15"/>
  <c r="N13" i="15"/>
  <c r="N12" i="15"/>
  <c r="N11" i="15"/>
  <c r="N10" i="15"/>
  <c r="P18" i="16"/>
  <c r="N18" i="16"/>
  <c r="M18" i="16"/>
  <c r="P17" i="16"/>
  <c r="N17" i="16"/>
  <c r="M17" i="16"/>
  <c r="P16" i="16"/>
  <c r="O16" i="16"/>
  <c r="N16" i="16"/>
  <c r="M16" i="16"/>
  <c r="L16" i="16"/>
  <c r="R15" i="16"/>
  <c r="N15" i="16"/>
  <c r="M15" i="16"/>
  <c r="L15" i="16"/>
  <c r="N14" i="16"/>
  <c r="M14" i="16"/>
  <c r="Q13" i="16"/>
  <c r="P13" i="16"/>
  <c r="N13" i="16"/>
  <c r="M13" i="16"/>
  <c r="L13" i="16"/>
  <c r="R12" i="16"/>
  <c r="P12" i="16"/>
  <c r="N12" i="16"/>
  <c r="M12" i="16"/>
  <c r="L12" i="16"/>
  <c r="R11" i="16"/>
  <c r="N11" i="16"/>
  <c r="M11" i="16"/>
  <c r="L11" i="16"/>
  <c r="N10" i="16"/>
  <c r="M10" i="16"/>
  <c r="R18" i="17"/>
  <c r="N18" i="17"/>
  <c r="M18" i="17"/>
  <c r="K18" i="17"/>
  <c r="R17" i="17"/>
  <c r="N17" i="17"/>
  <c r="M17" i="17"/>
  <c r="K17" i="17"/>
  <c r="R16" i="17"/>
  <c r="N16" i="17"/>
  <c r="M16" i="17"/>
  <c r="K16" i="17"/>
  <c r="R15" i="17"/>
  <c r="N15" i="17"/>
  <c r="M15" i="17"/>
  <c r="K15" i="17"/>
  <c r="R14" i="17"/>
  <c r="Q14" i="17"/>
  <c r="N14" i="17"/>
  <c r="M14" i="17"/>
  <c r="R13" i="17"/>
  <c r="N13" i="17"/>
  <c r="M13" i="17"/>
  <c r="R12" i="17"/>
  <c r="N12" i="17"/>
  <c r="M12" i="17"/>
  <c r="R11" i="17"/>
  <c r="Q11" i="17"/>
  <c r="N11" i="17"/>
  <c r="M11" i="17"/>
  <c r="R10" i="17"/>
  <c r="N10" i="17"/>
  <c r="M10" i="17"/>
  <c r="P18" i="18"/>
  <c r="M18" i="18"/>
  <c r="P17" i="18"/>
  <c r="M17" i="18"/>
  <c r="P16" i="18"/>
  <c r="M16" i="18"/>
  <c r="L16" i="18"/>
  <c r="R15" i="18"/>
  <c r="M15" i="18"/>
  <c r="R14" i="18"/>
  <c r="M14" i="18"/>
  <c r="R13" i="18"/>
  <c r="O13" i="18"/>
  <c r="M13" i="18"/>
  <c r="O12" i="18"/>
  <c r="M12" i="18"/>
  <c r="O11" i="18"/>
  <c r="M11" i="18"/>
  <c r="O10" i="18"/>
  <c r="M10" i="18"/>
  <c r="P18" i="19"/>
  <c r="N18" i="19"/>
  <c r="K18" i="19"/>
  <c r="P17" i="19"/>
  <c r="O17" i="19"/>
  <c r="K17" i="19"/>
  <c r="P16" i="19"/>
  <c r="K16" i="19"/>
  <c r="P15" i="19"/>
  <c r="N15" i="19"/>
  <c r="M15" i="19"/>
  <c r="K15" i="19"/>
  <c r="P14" i="19"/>
  <c r="N14" i="19"/>
  <c r="K14" i="19"/>
  <c r="P13" i="19"/>
  <c r="O13" i="19"/>
  <c r="K13" i="19"/>
  <c r="P12" i="19"/>
  <c r="K12" i="19"/>
  <c r="P11" i="19"/>
  <c r="N11" i="19"/>
  <c r="M11" i="19"/>
  <c r="K11" i="19"/>
  <c r="P10" i="19"/>
  <c r="N10" i="19"/>
  <c r="K10" i="19"/>
  <c r="N18" i="20"/>
  <c r="M18" i="20"/>
  <c r="M17" i="20"/>
  <c r="R16" i="20"/>
  <c r="M16" i="20"/>
  <c r="M15" i="20"/>
  <c r="K15" i="20"/>
  <c r="M14" i="20"/>
  <c r="O13" i="20"/>
  <c r="M13" i="20"/>
  <c r="M12" i="20"/>
  <c r="K12" i="20"/>
  <c r="R11" i="20"/>
  <c r="M11" i="20"/>
  <c r="M10" i="20"/>
  <c r="Q18" i="21"/>
  <c r="P18" i="21"/>
  <c r="O18" i="21"/>
  <c r="P17" i="21"/>
  <c r="O17" i="21"/>
  <c r="P16" i="21"/>
  <c r="O16" i="21"/>
  <c r="P15" i="21"/>
  <c r="O15" i="21"/>
  <c r="Q14" i="21"/>
  <c r="P14" i="21"/>
  <c r="O14" i="21"/>
  <c r="P13" i="21"/>
  <c r="O13" i="21"/>
  <c r="P12" i="21"/>
  <c r="O12" i="21"/>
  <c r="P11" i="21"/>
  <c r="O11" i="21"/>
  <c r="Q10" i="21"/>
  <c r="P10" i="21"/>
  <c r="O10" i="21"/>
  <c r="R18" i="22"/>
  <c r="P18" i="22"/>
  <c r="O18" i="22"/>
  <c r="N18" i="22"/>
  <c r="M18" i="22"/>
  <c r="L18" i="22"/>
  <c r="R17" i="22"/>
  <c r="P17" i="22"/>
  <c r="O17" i="22"/>
  <c r="M17" i="22"/>
  <c r="R16" i="22"/>
  <c r="P16" i="22"/>
  <c r="O16" i="22"/>
  <c r="M16" i="22"/>
  <c r="R15" i="22"/>
  <c r="P15" i="22"/>
  <c r="O15" i="22"/>
  <c r="M15" i="22"/>
  <c r="L15" i="22"/>
  <c r="R14" i="22"/>
  <c r="P14" i="22"/>
  <c r="O14" i="22"/>
  <c r="M14" i="22"/>
  <c r="R13" i="22"/>
  <c r="P13" i="22"/>
  <c r="O13" i="22"/>
  <c r="M13" i="22"/>
  <c r="R12" i="22"/>
  <c r="P12" i="22"/>
  <c r="O12" i="22"/>
  <c r="M12" i="22"/>
  <c r="R11" i="22"/>
  <c r="P11" i="22"/>
  <c r="O11" i="22"/>
  <c r="N11" i="22"/>
  <c r="M11" i="22"/>
  <c r="R10" i="22"/>
  <c r="P10" i="22"/>
  <c r="O10" i="22"/>
  <c r="N10" i="22"/>
  <c r="M10" i="22"/>
  <c r="R18" i="23"/>
  <c r="Q18" i="23"/>
  <c r="K18" i="23"/>
  <c r="P17" i="23"/>
  <c r="N17" i="23"/>
  <c r="K17" i="23"/>
  <c r="L16" i="23"/>
  <c r="K16" i="23"/>
  <c r="K15" i="23"/>
  <c r="R14" i="23"/>
  <c r="Q14" i="23"/>
  <c r="K14" i="23"/>
  <c r="P13" i="23"/>
  <c r="N13" i="23"/>
  <c r="K13" i="23"/>
  <c r="L12" i="23"/>
  <c r="K12" i="23"/>
  <c r="K11" i="23"/>
  <c r="R10" i="23"/>
  <c r="Q10" i="23"/>
  <c r="K10" i="23"/>
  <c r="R18" i="24"/>
  <c r="Q18" i="24"/>
  <c r="O18" i="24"/>
  <c r="R17" i="24"/>
  <c r="Q17" i="24"/>
  <c r="O17" i="24"/>
  <c r="R16" i="24"/>
  <c r="Q16" i="24"/>
  <c r="O16" i="24"/>
  <c r="R15" i="24"/>
  <c r="Q15" i="24"/>
  <c r="O15" i="24"/>
  <c r="R14" i="24"/>
  <c r="Q14" i="24"/>
  <c r="O14" i="24"/>
  <c r="N14" i="24"/>
  <c r="R13" i="24"/>
  <c r="Q13" i="24"/>
  <c r="O13" i="24"/>
  <c r="N13" i="24"/>
  <c r="R12" i="24"/>
  <c r="Q12" i="24"/>
  <c r="O12" i="24"/>
  <c r="N12" i="24"/>
  <c r="R11" i="24"/>
  <c r="Q11" i="24"/>
  <c r="O11" i="24"/>
  <c r="N11" i="24"/>
  <c r="R10" i="24"/>
  <c r="Q10" i="24"/>
  <c r="O10" i="24"/>
  <c r="N10" i="24"/>
  <c r="P18" i="25"/>
  <c r="L18" i="25"/>
  <c r="Q17" i="25"/>
  <c r="P17" i="25"/>
  <c r="L17" i="25"/>
  <c r="Q16" i="25"/>
  <c r="P16" i="25"/>
  <c r="L16" i="25"/>
  <c r="P15" i="25"/>
  <c r="O15" i="25"/>
  <c r="L15" i="25"/>
  <c r="P14" i="25"/>
  <c r="N14" i="25"/>
  <c r="L14" i="25"/>
  <c r="P13" i="25"/>
  <c r="M13" i="25"/>
  <c r="L13" i="25"/>
  <c r="P12" i="25"/>
  <c r="L12" i="25"/>
  <c r="P11" i="25"/>
  <c r="L11" i="25"/>
  <c r="R10" i="25"/>
  <c r="P10" i="25"/>
  <c r="L10" i="25"/>
  <c r="P18" i="26"/>
  <c r="N18" i="26"/>
  <c r="K18" i="26"/>
  <c r="P17" i="26"/>
  <c r="N17" i="26"/>
  <c r="K17" i="26"/>
  <c r="P16" i="26"/>
  <c r="N16" i="26"/>
  <c r="K16" i="26"/>
  <c r="P15" i="26"/>
  <c r="N15" i="26"/>
  <c r="K15" i="26"/>
  <c r="P14" i="26"/>
  <c r="N14" i="26"/>
  <c r="K14" i="26"/>
  <c r="P13" i="26"/>
  <c r="N13" i="26"/>
  <c r="K13" i="26"/>
  <c r="P12" i="26"/>
  <c r="N12" i="26"/>
  <c r="K12" i="26"/>
  <c r="P11" i="26"/>
  <c r="N11" i="26"/>
  <c r="K11" i="26"/>
  <c r="P10" i="26"/>
  <c r="N10" i="26"/>
  <c r="K10" i="26"/>
  <c r="R18" i="27"/>
  <c r="Q18" i="27"/>
  <c r="P18" i="27"/>
  <c r="R17" i="27"/>
  <c r="Q17" i="27"/>
  <c r="P17" i="27"/>
  <c r="R16" i="27"/>
  <c r="Q16" i="27"/>
  <c r="P16" i="27"/>
  <c r="R15" i="27"/>
  <c r="Q15" i="27"/>
  <c r="P15" i="27"/>
  <c r="R14" i="27"/>
  <c r="Q14" i="27"/>
  <c r="P14" i="27"/>
  <c r="R13" i="27"/>
  <c r="Q13" i="27"/>
  <c r="P13" i="27"/>
  <c r="R12" i="27"/>
  <c r="Q12" i="27"/>
  <c r="P12" i="27"/>
  <c r="R11" i="27"/>
  <c r="Q11" i="27"/>
  <c r="P11" i="27"/>
  <c r="R10" i="27"/>
  <c r="Q10" i="27"/>
  <c r="P10" i="27"/>
  <c r="R18" i="28"/>
  <c r="Q18" i="28"/>
  <c r="P18" i="28"/>
  <c r="O18" i="28"/>
  <c r="N18" i="28"/>
  <c r="R17" i="28"/>
  <c r="Q17" i="28"/>
  <c r="N17" i="28"/>
  <c r="K17" i="28"/>
  <c r="R16" i="28"/>
  <c r="Q16" i="28"/>
  <c r="N16" i="28"/>
  <c r="R15" i="28"/>
  <c r="Q15" i="28"/>
  <c r="O15" i="28"/>
  <c r="N15" i="28"/>
  <c r="R14" i="28"/>
  <c r="Q14" i="28"/>
  <c r="N14" i="28"/>
  <c r="R13" i="28"/>
  <c r="Q13" i="28"/>
  <c r="N13" i="28"/>
  <c r="R12" i="28"/>
  <c r="Q12" i="28"/>
  <c r="N12" i="28"/>
  <c r="R11" i="28"/>
  <c r="Q11" i="28"/>
  <c r="N11" i="28"/>
  <c r="R10" i="28"/>
  <c r="Q10" i="28"/>
  <c r="O10" i="28"/>
  <c r="N10" i="28"/>
  <c r="Q18" i="32"/>
  <c r="Q17" i="32"/>
  <c r="N17" i="32"/>
  <c r="Q16" i="32"/>
  <c r="P16" i="32"/>
  <c r="Q15" i="32"/>
  <c r="Q14" i="32"/>
  <c r="P14" i="32"/>
  <c r="N14" i="32"/>
  <c r="Q13" i="32"/>
  <c r="Q12" i="32"/>
  <c r="Q11" i="32"/>
  <c r="Q10" i="32"/>
  <c r="I19" i="38"/>
  <c r="H19" i="38"/>
  <c r="G19" i="38"/>
  <c r="F19" i="38"/>
  <c r="E19" i="38"/>
  <c r="D19" i="38"/>
  <c r="C19" i="38"/>
  <c r="B19" i="38"/>
  <c r="I17" i="38"/>
  <c r="H17" i="38"/>
  <c r="G17" i="38"/>
  <c r="F17" i="38"/>
  <c r="E17" i="38"/>
  <c r="D17" i="38"/>
  <c r="C17" i="38"/>
  <c r="B17" i="38"/>
  <c r="I16" i="38"/>
  <c r="H16" i="38"/>
  <c r="G16" i="38"/>
  <c r="F16" i="38"/>
  <c r="E16" i="38"/>
  <c r="D16" i="38"/>
  <c r="C16" i="38"/>
  <c r="B16" i="38"/>
  <c r="I15" i="38"/>
  <c r="H15" i="38"/>
  <c r="G15" i="38"/>
  <c r="F15" i="38"/>
  <c r="E15" i="38"/>
  <c r="D15" i="38"/>
  <c r="C15" i="38"/>
  <c r="B15" i="38"/>
  <c r="I14" i="38"/>
  <c r="H14" i="38"/>
  <c r="G14" i="38"/>
  <c r="F14" i="38"/>
  <c r="E14" i="38"/>
  <c r="D14" i="38"/>
  <c r="I13" i="38"/>
  <c r="H13" i="38"/>
  <c r="G13" i="38"/>
  <c r="F13" i="38"/>
  <c r="E13" i="38"/>
  <c r="D13" i="38"/>
  <c r="C13" i="38"/>
  <c r="B13" i="38"/>
  <c r="I12" i="38"/>
  <c r="H12" i="38"/>
  <c r="G12" i="38"/>
  <c r="F12" i="38"/>
  <c r="E12" i="38"/>
  <c r="D12" i="38"/>
  <c r="C12" i="38"/>
  <c r="B12" i="38"/>
  <c r="I11" i="38"/>
  <c r="H11" i="38"/>
  <c r="G11" i="38"/>
  <c r="F11" i="38"/>
  <c r="E11" i="38"/>
  <c r="C11" i="38"/>
  <c r="B11" i="38"/>
  <c r="I10" i="38"/>
  <c r="H10" i="38"/>
  <c r="G10" i="38"/>
  <c r="F10" i="38"/>
  <c r="E10" i="38"/>
  <c r="D10" i="38"/>
  <c r="C10" i="38"/>
  <c r="B10" i="38"/>
  <c r="I19" i="37"/>
  <c r="H19" i="37"/>
  <c r="G19" i="37"/>
  <c r="F19" i="37"/>
  <c r="E19" i="37"/>
  <c r="D19" i="37"/>
  <c r="C19" i="37"/>
  <c r="B19" i="37"/>
  <c r="I17" i="37"/>
  <c r="H17" i="37"/>
  <c r="G17" i="37"/>
  <c r="F17" i="37"/>
  <c r="E17" i="37"/>
  <c r="D17" i="37"/>
  <c r="C17" i="37"/>
  <c r="B17" i="37"/>
  <c r="I16" i="37"/>
  <c r="H16" i="37"/>
  <c r="G16" i="37"/>
  <c r="F16" i="37"/>
  <c r="E16" i="37"/>
  <c r="D16" i="37"/>
  <c r="C16" i="37"/>
  <c r="B16" i="37"/>
  <c r="I15" i="37"/>
  <c r="H15" i="37"/>
  <c r="G15" i="37"/>
  <c r="F15" i="37"/>
  <c r="E15" i="37"/>
  <c r="D15" i="37"/>
  <c r="C15" i="37"/>
  <c r="B15" i="37"/>
  <c r="I14" i="37"/>
  <c r="H14" i="37"/>
  <c r="G14" i="37"/>
  <c r="F14" i="37"/>
  <c r="E14" i="37"/>
  <c r="C14" i="37"/>
  <c r="B14" i="37"/>
  <c r="I13" i="37"/>
  <c r="H13" i="37"/>
  <c r="G13" i="37"/>
  <c r="F13" i="37"/>
  <c r="E13" i="37"/>
  <c r="D13" i="37"/>
  <c r="C13" i="37"/>
  <c r="B13" i="37"/>
  <c r="I12" i="37"/>
  <c r="H12" i="37"/>
  <c r="G12" i="37"/>
  <c r="F12" i="37"/>
  <c r="E12" i="37"/>
  <c r="D12" i="37"/>
  <c r="C12" i="37"/>
  <c r="B12" i="37"/>
  <c r="I11" i="37"/>
  <c r="H11" i="37"/>
  <c r="G11" i="37"/>
  <c r="F11" i="37"/>
  <c r="E11" i="37"/>
  <c r="C11" i="37"/>
  <c r="B11" i="37"/>
  <c r="I10" i="37"/>
  <c r="H10" i="37"/>
  <c r="G10" i="37"/>
  <c r="F10" i="37"/>
  <c r="E10" i="37"/>
  <c r="D10" i="37"/>
  <c r="C10" i="37"/>
  <c r="B10" i="37"/>
  <c r="I19" i="36"/>
  <c r="H19" i="36"/>
  <c r="G19" i="36"/>
  <c r="F19" i="36"/>
  <c r="E19" i="36"/>
  <c r="D19" i="36"/>
  <c r="C19" i="36"/>
  <c r="B19" i="36"/>
  <c r="I17" i="36"/>
  <c r="H17" i="36"/>
  <c r="G17" i="36"/>
  <c r="F17" i="36"/>
  <c r="E17" i="36"/>
  <c r="D17" i="36"/>
  <c r="C17" i="36"/>
  <c r="B17" i="36"/>
  <c r="I16" i="36"/>
  <c r="H16" i="36"/>
  <c r="G16" i="36"/>
  <c r="F16" i="36"/>
  <c r="E16" i="36"/>
  <c r="D16" i="36"/>
  <c r="C16" i="36"/>
  <c r="B16" i="36"/>
  <c r="I15" i="36"/>
  <c r="H15" i="36"/>
  <c r="G15" i="36"/>
  <c r="F15" i="36"/>
  <c r="E15" i="36"/>
  <c r="D15" i="36"/>
  <c r="C15" i="36"/>
  <c r="B15" i="36"/>
  <c r="I14" i="36"/>
  <c r="H14" i="36"/>
  <c r="G14" i="36"/>
  <c r="F14" i="36"/>
  <c r="E14" i="36"/>
  <c r="D14" i="36"/>
  <c r="C14" i="36"/>
  <c r="B14" i="36"/>
  <c r="I13" i="36"/>
  <c r="H13" i="36"/>
  <c r="G13" i="36"/>
  <c r="F13" i="36"/>
  <c r="E13" i="36"/>
  <c r="D13" i="36"/>
  <c r="C13" i="36"/>
  <c r="B13" i="36"/>
  <c r="I12" i="36"/>
  <c r="H12" i="36"/>
  <c r="G12" i="36"/>
  <c r="F12" i="36"/>
  <c r="E12" i="36"/>
  <c r="D12" i="36"/>
  <c r="C12" i="36"/>
  <c r="B12" i="36"/>
  <c r="I11" i="36"/>
  <c r="H11" i="36"/>
  <c r="G11" i="36"/>
  <c r="F11" i="36"/>
  <c r="E11" i="36"/>
  <c r="D11" i="36"/>
  <c r="I10" i="36"/>
  <c r="H10" i="36"/>
  <c r="G10" i="36"/>
  <c r="F10" i="36"/>
  <c r="E10" i="36"/>
  <c r="D10" i="36"/>
  <c r="C10" i="36"/>
  <c r="B10" i="36"/>
  <c r="I19" i="35"/>
  <c r="H19" i="35"/>
  <c r="G19" i="35"/>
  <c r="F19" i="35"/>
  <c r="E19" i="35"/>
  <c r="D19" i="35"/>
  <c r="C19" i="35"/>
  <c r="B19" i="35"/>
  <c r="I17" i="35"/>
  <c r="H17" i="35"/>
  <c r="G17" i="35"/>
  <c r="F17" i="35"/>
  <c r="E17" i="35"/>
  <c r="D17" i="35"/>
  <c r="C17" i="35"/>
  <c r="B17" i="35"/>
  <c r="I16" i="35"/>
  <c r="H16" i="35"/>
  <c r="G16" i="35"/>
  <c r="F16" i="35"/>
  <c r="E16" i="35"/>
  <c r="D16" i="35"/>
  <c r="C16" i="35"/>
  <c r="B16" i="35"/>
  <c r="I15" i="35"/>
  <c r="H15" i="35"/>
  <c r="G15" i="35"/>
  <c r="F15" i="35"/>
  <c r="E15" i="35"/>
  <c r="D15" i="35"/>
  <c r="C15" i="35"/>
  <c r="B15" i="35"/>
  <c r="I14" i="35"/>
  <c r="H14" i="35"/>
  <c r="G14" i="35"/>
  <c r="F14" i="35"/>
  <c r="E14" i="35"/>
  <c r="D14" i="35"/>
  <c r="C14" i="35"/>
  <c r="I13" i="35"/>
  <c r="H13" i="35"/>
  <c r="G13" i="35"/>
  <c r="F13" i="35"/>
  <c r="E13" i="35"/>
  <c r="D13" i="35"/>
  <c r="C13" i="35"/>
  <c r="B13" i="35"/>
  <c r="I12" i="35"/>
  <c r="H12" i="35"/>
  <c r="G12" i="35"/>
  <c r="F12" i="35"/>
  <c r="E12" i="35"/>
  <c r="D12" i="35"/>
  <c r="C12" i="35"/>
  <c r="B12" i="35"/>
  <c r="I11" i="35"/>
  <c r="H11" i="35"/>
  <c r="G11" i="35"/>
  <c r="F11" i="35"/>
  <c r="C11" i="35"/>
  <c r="I10" i="35"/>
  <c r="H10" i="35"/>
  <c r="G10" i="35"/>
  <c r="F10" i="35"/>
  <c r="E10" i="35"/>
  <c r="D10" i="35"/>
  <c r="C10" i="35"/>
  <c r="B10" i="35"/>
  <c r="I19" i="34"/>
  <c r="H19" i="34"/>
  <c r="G19" i="34"/>
  <c r="F19" i="34"/>
  <c r="E19" i="34"/>
  <c r="D19" i="34"/>
  <c r="C19" i="34"/>
  <c r="B19" i="34"/>
  <c r="I17" i="34"/>
  <c r="H17" i="34"/>
  <c r="G17" i="34"/>
  <c r="F17" i="34"/>
  <c r="E17" i="34"/>
  <c r="C17" i="34"/>
  <c r="B17" i="34"/>
  <c r="I16" i="34"/>
  <c r="H16" i="34"/>
  <c r="G16" i="34"/>
  <c r="F16" i="34"/>
  <c r="E16" i="34"/>
  <c r="C16" i="34"/>
  <c r="B16" i="34"/>
  <c r="I15" i="34"/>
  <c r="H15" i="34"/>
  <c r="G15" i="34"/>
  <c r="F15" i="34"/>
  <c r="E15" i="34"/>
  <c r="C15" i="34"/>
  <c r="H14" i="34"/>
  <c r="G14" i="34"/>
  <c r="F14" i="34"/>
  <c r="C14" i="34"/>
  <c r="I13" i="34"/>
  <c r="H13" i="34"/>
  <c r="G13" i="34"/>
  <c r="F13" i="34"/>
  <c r="E13" i="34"/>
  <c r="C13" i="34"/>
  <c r="B13" i="34"/>
  <c r="I12" i="34"/>
  <c r="H12" i="34"/>
  <c r="G12" i="34"/>
  <c r="F12" i="34"/>
  <c r="E12" i="34"/>
  <c r="C12" i="34"/>
  <c r="B12" i="34"/>
  <c r="G11" i="34"/>
  <c r="C11" i="34"/>
  <c r="I10" i="34"/>
  <c r="H10" i="34"/>
  <c r="G10" i="34"/>
  <c r="F10" i="34"/>
  <c r="E10" i="34"/>
  <c r="C10" i="34"/>
  <c r="P13" i="32" l="1"/>
  <c r="P18" i="32"/>
  <c r="P10" i="28"/>
  <c r="P11" i="28"/>
  <c r="P12" i="28"/>
  <c r="P13" i="28"/>
  <c r="P14" i="28"/>
  <c r="R18" i="25"/>
  <c r="O10" i="23"/>
  <c r="P12" i="23"/>
  <c r="P16" i="23"/>
  <c r="L10" i="22"/>
  <c r="L12" i="22"/>
  <c r="Q13" i="21"/>
  <c r="Q17" i="21"/>
  <c r="O11" i="20"/>
  <c r="O12" i="20"/>
  <c r="O15" i="20"/>
  <c r="O18" i="20"/>
  <c r="O10" i="19"/>
  <c r="M12" i="19"/>
  <c r="O14" i="19"/>
  <c r="M16" i="19"/>
  <c r="O18" i="19"/>
  <c r="P10" i="18"/>
  <c r="P11" i="18"/>
  <c r="P12" i="18"/>
  <c r="R16" i="18"/>
  <c r="R17" i="18"/>
  <c r="R18" i="18"/>
  <c r="L15" i="12"/>
  <c r="L16" i="12"/>
  <c r="L14" i="11"/>
  <c r="L18" i="11"/>
  <c r="O13" i="10"/>
  <c r="L11" i="9"/>
  <c r="L16" i="9"/>
  <c r="K10" i="8"/>
  <c r="P12" i="8"/>
  <c r="K14" i="8"/>
  <c r="K17" i="8"/>
  <c r="G18" i="38"/>
  <c r="P18" i="38" s="1"/>
  <c r="C18" i="1"/>
  <c r="C18" i="34" s="1"/>
  <c r="S16" i="37"/>
  <c r="F18" i="36"/>
  <c r="O18" i="36" s="1"/>
  <c r="P15" i="32"/>
  <c r="P15" i="28"/>
  <c r="P16" i="28"/>
  <c r="R12" i="25"/>
  <c r="R13" i="25"/>
  <c r="R14" i="25"/>
  <c r="R15" i="25"/>
  <c r="R16" i="25"/>
  <c r="R17" i="25"/>
  <c r="L11" i="24"/>
  <c r="P10" i="23"/>
  <c r="P11" i="23"/>
  <c r="P14" i="23"/>
  <c r="P15" i="23"/>
  <c r="L13" i="22"/>
  <c r="L16" i="22"/>
  <c r="Q12" i="21"/>
  <c r="Q16" i="21"/>
  <c r="N10" i="20"/>
  <c r="O14" i="20"/>
  <c r="O17" i="20"/>
  <c r="O11" i="19"/>
  <c r="N12" i="19"/>
  <c r="M13" i="19"/>
  <c r="O15" i="19"/>
  <c r="N16" i="19"/>
  <c r="M17" i="19"/>
  <c r="R10" i="18"/>
  <c r="R11" i="18"/>
  <c r="P13" i="18"/>
  <c r="O14" i="18"/>
  <c r="O15" i="18"/>
  <c r="K10" i="17"/>
  <c r="K11" i="17"/>
  <c r="P10" i="16"/>
  <c r="P14" i="16"/>
  <c r="R16" i="16"/>
  <c r="R17" i="16"/>
  <c r="R18" i="16"/>
  <c r="R11" i="13"/>
  <c r="R14" i="13"/>
  <c r="R18" i="13"/>
  <c r="O15" i="12"/>
  <c r="L17" i="12"/>
  <c r="L11" i="11"/>
  <c r="L12" i="11"/>
  <c r="L13" i="9"/>
  <c r="L15" i="9"/>
  <c r="L18" i="9"/>
  <c r="N15" i="8"/>
  <c r="N18" i="8"/>
  <c r="K12" i="4"/>
  <c r="K13" i="4"/>
  <c r="K14" i="4"/>
  <c r="K18" i="4"/>
  <c r="C18" i="14"/>
  <c r="D11" i="37"/>
  <c r="J18" i="35"/>
  <c r="S12" i="35" s="1"/>
  <c r="S11" i="12"/>
  <c r="S10" i="37"/>
  <c r="S13" i="37"/>
  <c r="S11" i="37"/>
  <c r="P11" i="32"/>
  <c r="D11" i="38"/>
  <c r="P10" i="32"/>
  <c r="P12" i="32"/>
  <c r="L10" i="26"/>
  <c r="L11" i="26"/>
  <c r="L12" i="26"/>
  <c r="L13" i="26"/>
  <c r="L14" i="26"/>
  <c r="L15" i="26"/>
  <c r="L16" i="26"/>
  <c r="L17" i="26"/>
  <c r="L15" i="24"/>
  <c r="L11" i="22"/>
  <c r="L14" i="22"/>
  <c r="Q11" i="21"/>
  <c r="O10" i="20"/>
  <c r="N13" i="20"/>
  <c r="M10" i="19"/>
  <c r="O12" i="19"/>
  <c r="N13" i="19"/>
  <c r="L13" i="18"/>
  <c r="Q13" i="18"/>
  <c r="P14" i="18"/>
  <c r="O16" i="18"/>
  <c r="O17" i="18"/>
  <c r="K12" i="17"/>
  <c r="K13" i="17"/>
  <c r="R10" i="16"/>
  <c r="P11" i="16"/>
  <c r="R13" i="16"/>
  <c r="R13" i="13"/>
  <c r="L10" i="12"/>
  <c r="L11" i="12"/>
  <c r="O16" i="12"/>
  <c r="L16" i="11"/>
  <c r="N10" i="8"/>
  <c r="K12" i="8"/>
  <c r="K13" i="8"/>
  <c r="N14" i="8"/>
  <c r="N17" i="8"/>
  <c r="K11" i="4"/>
  <c r="B18" i="22"/>
  <c r="F11" i="34"/>
  <c r="B14" i="35"/>
  <c r="AB13" i="36"/>
  <c r="O12" i="8"/>
  <c r="O18" i="8"/>
  <c r="O10" i="8"/>
  <c r="O15" i="8"/>
  <c r="O16" i="8"/>
  <c r="O13" i="8"/>
  <c r="O11" i="8"/>
  <c r="O17" i="8"/>
  <c r="O14" i="8"/>
  <c r="M18" i="27"/>
  <c r="M13" i="27"/>
  <c r="M15" i="27"/>
  <c r="M11" i="27"/>
  <c r="M17" i="27"/>
  <c r="R10" i="26"/>
  <c r="R14" i="26"/>
  <c r="M12" i="25"/>
  <c r="C18" i="37"/>
  <c r="L18" i="37" s="1"/>
  <c r="N12" i="32"/>
  <c r="O12" i="28"/>
  <c r="M11" i="25"/>
  <c r="N12" i="25"/>
  <c r="O13" i="25"/>
  <c r="Q15" i="25"/>
  <c r="L10" i="24"/>
  <c r="L14" i="24"/>
  <c r="L17" i="24"/>
  <c r="N12" i="23"/>
  <c r="Q13" i="23"/>
  <c r="N16" i="23"/>
  <c r="Q17" i="23"/>
  <c r="R13" i="20"/>
  <c r="N15" i="20"/>
  <c r="K17" i="20"/>
  <c r="L10" i="18"/>
  <c r="Q15" i="14"/>
  <c r="Q17" i="14"/>
  <c r="R11" i="12"/>
  <c r="R10" i="10"/>
  <c r="R14" i="10"/>
  <c r="R17" i="10"/>
  <c r="O10" i="9"/>
  <c r="R13" i="9"/>
  <c r="Q15" i="9"/>
  <c r="M17" i="9"/>
  <c r="R18" i="9"/>
  <c r="Q18" i="8"/>
  <c r="K17" i="7"/>
  <c r="R11" i="6"/>
  <c r="R14" i="6"/>
  <c r="L12" i="4"/>
  <c r="N15" i="4"/>
  <c r="S14" i="32"/>
  <c r="R18" i="26"/>
  <c r="L12" i="19"/>
  <c r="L10" i="15"/>
  <c r="P18" i="8"/>
  <c r="P11" i="5"/>
  <c r="E18" i="37"/>
  <c r="N18" i="37" s="1"/>
  <c r="N15" i="32"/>
  <c r="O12" i="26"/>
  <c r="R13" i="26"/>
  <c r="O16" i="26"/>
  <c r="R17" i="26"/>
  <c r="M10" i="25"/>
  <c r="N11" i="25"/>
  <c r="O12" i="25"/>
  <c r="Q14" i="25"/>
  <c r="M18" i="25"/>
  <c r="K13" i="24"/>
  <c r="L11" i="23"/>
  <c r="R13" i="23"/>
  <c r="L15" i="23"/>
  <c r="R17" i="23"/>
  <c r="K10" i="21"/>
  <c r="K12" i="21"/>
  <c r="K14" i="21"/>
  <c r="K16" i="21"/>
  <c r="K18" i="21"/>
  <c r="R10" i="20"/>
  <c r="N12" i="20"/>
  <c r="K14" i="20"/>
  <c r="R18" i="20"/>
  <c r="L11" i="19"/>
  <c r="L15" i="19"/>
  <c r="L18" i="18"/>
  <c r="P13" i="10"/>
  <c r="Q10" i="9"/>
  <c r="O12" i="9"/>
  <c r="R15" i="9"/>
  <c r="P14" i="8"/>
  <c r="P17" i="8"/>
  <c r="Q16" i="6"/>
  <c r="P10" i="5"/>
  <c r="L17" i="4"/>
  <c r="F18" i="4"/>
  <c r="E18" i="1"/>
  <c r="N11" i="1" s="1"/>
  <c r="AB16" i="38"/>
  <c r="O14" i="25"/>
  <c r="K14" i="24"/>
  <c r="Q11" i="14"/>
  <c r="P10" i="10"/>
  <c r="H18" i="37"/>
  <c r="Q18" i="37" s="1"/>
  <c r="N10" i="32"/>
  <c r="N18" i="32"/>
  <c r="O14" i="28"/>
  <c r="O17" i="28"/>
  <c r="N10" i="25"/>
  <c r="O11" i="25"/>
  <c r="Q13" i="25"/>
  <c r="M17" i="25"/>
  <c r="N18" i="25"/>
  <c r="L13" i="24"/>
  <c r="K16" i="24"/>
  <c r="L10" i="23"/>
  <c r="N11" i="23"/>
  <c r="Q12" i="23"/>
  <c r="N15" i="23"/>
  <c r="Q16" i="23"/>
  <c r="K11" i="20"/>
  <c r="R15" i="20"/>
  <c r="N17" i="20"/>
  <c r="L12" i="18"/>
  <c r="L15" i="18"/>
  <c r="Q12" i="14"/>
  <c r="R10" i="12"/>
  <c r="R13" i="12"/>
  <c r="R16" i="12"/>
  <c r="R13" i="10"/>
  <c r="P16" i="10"/>
  <c r="R10" i="9"/>
  <c r="Q12" i="9"/>
  <c r="Q17" i="9"/>
  <c r="P11" i="8"/>
  <c r="Q14" i="8"/>
  <c r="Q17" i="8"/>
  <c r="Q10" i="6"/>
  <c r="Q13" i="6"/>
  <c r="P16" i="5"/>
  <c r="B18" i="11"/>
  <c r="K18" i="11" s="1"/>
  <c r="B18" i="13"/>
  <c r="K18" i="13" s="1"/>
  <c r="C14" i="38"/>
  <c r="O13" i="26"/>
  <c r="P17" i="10"/>
  <c r="N13" i="32"/>
  <c r="O11" i="28"/>
  <c r="O11" i="26"/>
  <c r="R12" i="26"/>
  <c r="O15" i="26"/>
  <c r="R16" i="26"/>
  <c r="O10" i="25"/>
  <c r="Q12" i="25"/>
  <c r="M16" i="25"/>
  <c r="N17" i="25"/>
  <c r="O18" i="25"/>
  <c r="K12" i="24"/>
  <c r="L16" i="24"/>
  <c r="N10" i="23"/>
  <c r="R12" i="23"/>
  <c r="L14" i="23"/>
  <c r="R16" i="23"/>
  <c r="L18" i="23"/>
  <c r="R12" i="20"/>
  <c r="N14" i="20"/>
  <c r="K16" i="20"/>
  <c r="L10" i="19"/>
  <c r="L14" i="19"/>
  <c r="L18" i="19"/>
  <c r="Q10" i="14"/>
  <c r="Q14" i="14"/>
  <c r="Q18" i="14"/>
  <c r="P12" i="10"/>
  <c r="R16" i="10"/>
  <c r="R12" i="9"/>
  <c r="Q14" i="9"/>
  <c r="R17" i="9"/>
  <c r="P13" i="8"/>
  <c r="P16" i="8"/>
  <c r="L14" i="4"/>
  <c r="J18" i="38"/>
  <c r="S15" i="38" s="1"/>
  <c r="N13" i="25"/>
  <c r="K10" i="24"/>
  <c r="L16" i="19"/>
  <c r="P15" i="14"/>
  <c r="Q13" i="9"/>
  <c r="I18" i="1"/>
  <c r="I18" i="37"/>
  <c r="R18" i="37" s="1"/>
  <c r="O16" i="28"/>
  <c r="Q11" i="25"/>
  <c r="M15" i="25"/>
  <c r="N16" i="25"/>
  <c r="O17" i="25"/>
  <c r="L12" i="24"/>
  <c r="K18" i="24"/>
  <c r="Q11" i="23"/>
  <c r="N14" i="23"/>
  <c r="N11" i="20"/>
  <c r="K13" i="20"/>
  <c r="R17" i="20"/>
  <c r="L17" i="18"/>
  <c r="L14" i="15"/>
  <c r="R15" i="12"/>
  <c r="R18" i="12"/>
  <c r="R12" i="10"/>
  <c r="P15" i="10"/>
  <c r="P18" i="10"/>
  <c r="O16" i="9"/>
  <c r="Q13" i="8"/>
  <c r="Q16" i="8"/>
  <c r="Q15" i="6"/>
  <c r="Q18" i="6"/>
  <c r="R12" i="4"/>
  <c r="N14" i="4"/>
  <c r="N16" i="4"/>
  <c r="O17" i="26"/>
  <c r="K17" i="24"/>
  <c r="P14" i="10"/>
  <c r="Q18" i="9"/>
  <c r="P15" i="8"/>
  <c r="N11" i="32"/>
  <c r="O10" i="26"/>
  <c r="R11" i="26"/>
  <c r="O14" i="26"/>
  <c r="Q10" i="25"/>
  <c r="K11" i="24"/>
  <c r="R11" i="23"/>
  <c r="L13" i="23"/>
  <c r="K11" i="21"/>
  <c r="K13" i="21"/>
  <c r="K15" i="21"/>
  <c r="K10" i="20"/>
  <c r="L13" i="19"/>
  <c r="L11" i="18"/>
  <c r="R15" i="10"/>
  <c r="Q11" i="9"/>
  <c r="M13" i="9"/>
  <c r="P18" i="5"/>
  <c r="Q15" i="20"/>
  <c r="Q11" i="20"/>
  <c r="Q16" i="20"/>
  <c r="Q12" i="20"/>
  <c r="Q17" i="20"/>
  <c r="Q13" i="20"/>
  <c r="Q10" i="20"/>
  <c r="Q18" i="20"/>
  <c r="Q14" i="20"/>
  <c r="E18" i="35"/>
  <c r="N18" i="35" s="1"/>
  <c r="S11" i="38"/>
  <c r="AB10" i="32"/>
  <c r="AB10" i="16"/>
  <c r="AB10" i="19"/>
  <c r="AB10" i="7"/>
  <c r="AB10" i="28"/>
  <c r="AB10" i="15"/>
  <c r="AB10" i="11"/>
  <c r="AB10" i="8"/>
  <c r="AB10" i="24"/>
  <c r="AB10" i="20"/>
  <c r="AB10" i="12"/>
  <c r="AB10" i="25"/>
  <c r="AB10" i="6"/>
  <c r="AB10" i="9"/>
  <c r="AB10" i="26"/>
  <c r="AB10" i="18"/>
  <c r="AB10" i="27"/>
  <c r="AB10" i="4"/>
  <c r="AB10" i="1"/>
  <c r="AB10" i="23"/>
  <c r="AB10" i="10"/>
  <c r="AB10" i="14"/>
  <c r="AB10" i="21"/>
  <c r="AB10" i="13"/>
  <c r="AB10" i="5"/>
  <c r="AB10" i="17"/>
  <c r="AB10" i="22"/>
  <c r="S14" i="37"/>
  <c r="N14" i="37"/>
  <c r="N15" i="37"/>
  <c r="N16" i="37"/>
  <c r="N17" i="37"/>
  <c r="H18" i="38"/>
  <c r="Q18" i="38" s="1"/>
  <c r="Q13" i="26"/>
  <c r="K15" i="22"/>
  <c r="Q16" i="17"/>
  <c r="P14" i="13"/>
  <c r="O11" i="9"/>
  <c r="O13" i="6"/>
  <c r="O16" i="6"/>
  <c r="S18" i="38"/>
  <c r="S17" i="38"/>
  <c r="S12" i="38"/>
  <c r="AB16" i="14"/>
  <c r="AB16" i="21"/>
  <c r="AB16" i="20"/>
  <c r="AB16" i="22"/>
  <c r="AB16" i="13"/>
  <c r="AB16" i="27"/>
  <c r="AB16" i="10"/>
  <c r="AB16" i="1"/>
  <c r="AB16" i="8"/>
  <c r="AB16" i="5"/>
  <c r="AB16" i="9"/>
  <c r="AB16" i="26"/>
  <c r="AB16" i="25"/>
  <c r="AB16" i="6"/>
  <c r="AB16" i="15"/>
  <c r="AB16" i="11"/>
  <c r="AB16" i="28"/>
  <c r="AB16" i="18"/>
  <c r="AB16" i="7"/>
  <c r="AB16" i="24"/>
  <c r="AB16" i="17"/>
  <c r="AB16" i="19"/>
  <c r="AB16" i="16"/>
  <c r="AB16" i="23"/>
  <c r="AB16" i="32"/>
  <c r="AB16" i="4"/>
  <c r="AB16" i="12"/>
  <c r="AB10" i="37"/>
  <c r="S18" i="11"/>
  <c r="S15" i="11"/>
  <c r="S10" i="11"/>
  <c r="S13" i="11"/>
  <c r="S14" i="11"/>
  <c r="S12" i="11"/>
  <c r="S17" i="11"/>
  <c r="S16" i="11"/>
  <c r="S14" i="38"/>
  <c r="Q15" i="26"/>
  <c r="Q14" i="26"/>
  <c r="Q12" i="26"/>
  <c r="N16" i="18"/>
  <c r="Q13" i="17"/>
  <c r="Q17" i="15"/>
  <c r="M11" i="14"/>
  <c r="P15" i="11"/>
  <c r="O14" i="9"/>
  <c r="O17" i="9"/>
  <c r="P15" i="7"/>
  <c r="R11" i="4"/>
  <c r="J18" i="36"/>
  <c r="S18" i="19"/>
  <c r="S16" i="19"/>
  <c r="S10" i="19"/>
  <c r="S17" i="19"/>
  <c r="S12" i="19"/>
  <c r="S13" i="19"/>
  <c r="S15" i="19"/>
  <c r="S11" i="19"/>
  <c r="S18" i="27"/>
  <c r="S10" i="27"/>
  <c r="S13" i="27"/>
  <c r="S15" i="27"/>
  <c r="S14" i="27"/>
  <c r="S16" i="27"/>
  <c r="S12" i="27"/>
  <c r="S17" i="27"/>
  <c r="S18" i="32"/>
  <c r="S12" i="32"/>
  <c r="S13" i="32"/>
  <c r="S16" i="32"/>
  <c r="S10" i="32"/>
  <c r="S15" i="32"/>
  <c r="S17" i="32"/>
  <c r="M10" i="27"/>
  <c r="M12" i="27"/>
  <c r="M14" i="27"/>
  <c r="M16" i="27"/>
  <c r="Q11" i="26"/>
  <c r="Q10" i="17"/>
  <c r="Q18" i="17"/>
  <c r="P12" i="13"/>
  <c r="R18" i="8"/>
  <c r="O14" i="6"/>
  <c r="S11" i="36"/>
  <c r="H18" i="19"/>
  <c r="H18" i="36" s="1"/>
  <c r="Q18" i="36" s="1"/>
  <c r="AB17" i="8"/>
  <c r="AB17" i="15"/>
  <c r="AB17" i="28"/>
  <c r="AB17" i="22"/>
  <c r="AB17" i="18"/>
  <c r="AB17" i="7"/>
  <c r="AB17" i="6"/>
  <c r="AB17" i="27"/>
  <c r="AB17" i="9"/>
  <c r="AB17" i="38"/>
  <c r="AB17" i="26"/>
  <c r="AB17" i="24"/>
  <c r="AB17" i="17"/>
  <c r="AB17" i="20"/>
  <c r="AB17" i="1"/>
  <c r="AB17" i="25"/>
  <c r="AB17" i="14"/>
  <c r="AB17" i="13"/>
  <c r="AB17" i="32"/>
  <c r="AB17" i="12"/>
  <c r="AB17" i="23"/>
  <c r="AB17" i="36"/>
  <c r="AB17" i="5"/>
  <c r="AB17" i="11"/>
  <c r="AB17" i="4"/>
  <c r="AB17" i="16"/>
  <c r="AB17" i="10"/>
  <c r="AB17" i="21"/>
  <c r="AB17" i="19"/>
  <c r="AB17" i="37"/>
  <c r="S18" i="12"/>
  <c r="S16" i="12"/>
  <c r="S13" i="12"/>
  <c r="S10" i="12"/>
  <c r="S15" i="12"/>
  <c r="S17" i="12"/>
  <c r="S12" i="12"/>
  <c r="J11" i="31"/>
  <c r="AB11" i="36" s="1"/>
  <c r="Q10" i="26"/>
  <c r="Q18" i="26"/>
  <c r="Q15" i="17"/>
  <c r="N12" i="7"/>
  <c r="N14" i="7"/>
  <c r="N18" i="7"/>
  <c r="AB11" i="35"/>
  <c r="S13" i="35"/>
  <c r="J18" i="34"/>
  <c r="S18" i="1"/>
  <c r="S15" i="1"/>
  <c r="S12" i="1"/>
  <c r="S17" i="1"/>
  <c r="S16" i="1"/>
  <c r="S10" i="1"/>
  <c r="S13" i="1"/>
  <c r="S11" i="1"/>
  <c r="AB16" i="36"/>
  <c r="S14" i="34"/>
  <c r="J14" i="31"/>
  <c r="AB14" i="36" s="1"/>
  <c r="AB13" i="11"/>
  <c r="AB13" i="25"/>
  <c r="AB13" i="28"/>
  <c r="AB13" i="16"/>
  <c r="AB13" i="8"/>
  <c r="AB13" i="4"/>
  <c r="AB13" i="27"/>
  <c r="AB13" i="23"/>
  <c r="AB13" i="13"/>
  <c r="AB13" i="10"/>
  <c r="AB13" i="24"/>
  <c r="AB13" i="20"/>
  <c r="AB13" i="9"/>
  <c r="AB13" i="1"/>
  <c r="AB13" i="7"/>
  <c r="AB13" i="12"/>
  <c r="AB13" i="15"/>
  <c r="AB13" i="14"/>
  <c r="AB13" i="19"/>
  <c r="AB13" i="6"/>
  <c r="AB13" i="18"/>
  <c r="AB13" i="32"/>
  <c r="AB13" i="5"/>
  <c r="AB13" i="21"/>
  <c r="AB13" i="26"/>
  <c r="AB13" i="17"/>
  <c r="AB13" i="22"/>
  <c r="Q17" i="26"/>
  <c r="Q12" i="17"/>
  <c r="M10" i="14"/>
  <c r="M17" i="14"/>
  <c r="P10" i="13"/>
  <c r="M12" i="9"/>
  <c r="S10" i="38"/>
  <c r="AB16" i="35"/>
  <c r="AB10" i="36"/>
  <c r="AB13" i="34"/>
  <c r="AB17" i="34"/>
  <c r="M14" i="14"/>
  <c r="N11" i="12"/>
  <c r="R13" i="8"/>
  <c r="K14" i="5"/>
  <c r="R10" i="4"/>
  <c r="B18" i="16"/>
  <c r="K18" i="16" s="1"/>
  <c r="AB10" i="38"/>
  <c r="S13" i="38"/>
  <c r="S11" i="27"/>
  <c r="S14" i="19"/>
  <c r="S16" i="38"/>
  <c r="AB10" i="35"/>
  <c r="S18" i="37"/>
  <c r="S15" i="37"/>
  <c r="S17" i="37"/>
  <c r="S18" i="16"/>
  <c r="S12" i="16"/>
  <c r="S17" i="16"/>
  <c r="S13" i="16"/>
  <c r="S15" i="16"/>
  <c r="S16" i="16"/>
  <c r="S10" i="16"/>
  <c r="S14" i="16"/>
  <c r="S17" i="35"/>
  <c r="AB10" i="34"/>
  <c r="L16" i="20"/>
  <c r="L17" i="20"/>
  <c r="L18" i="20"/>
  <c r="L10" i="20"/>
  <c r="L14" i="20"/>
  <c r="L15" i="20"/>
  <c r="L12" i="20"/>
  <c r="L13" i="20"/>
  <c r="B11" i="36"/>
  <c r="K16" i="36"/>
  <c r="B18" i="36"/>
  <c r="K18" i="36" s="1"/>
  <c r="L14" i="32"/>
  <c r="R15" i="32"/>
  <c r="M18" i="28"/>
  <c r="O18" i="23"/>
  <c r="K14" i="22"/>
  <c r="N17" i="22"/>
  <c r="R10" i="19"/>
  <c r="R11" i="19"/>
  <c r="R12" i="19"/>
  <c r="R13" i="19"/>
  <c r="R14" i="19"/>
  <c r="R15" i="19"/>
  <c r="R16" i="19"/>
  <c r="R17" i="19"/>
  <c r="L10" i="16"/>
  <c r="Q12" i="16"/>
  <c r="L14" i="16"/>
  <c r="M13" i="14"/>
  <c r="M16" i="14"/>
  <c r="M11" i="13"/>
  <c r="P16" i="13"/>
  <c r="P18" i="13"/>
  <c r="N11" i="11"/>
  <c r="L13" i="11"/>
  <c r="L15" i="11"/>
  <c r="L17" i="11"/>
  <c r="L15" i="10"/>
  <c r="R12" i="8"/>
  <c r="R17" i="8"/>
  <c r="K10" i="7"/>
  <c r="N11" i="7"/>
  <c r="P14" i="7"/>
  <c r="K16" i="7"/>
  <c r="N17" i="4"/>
  <c r="E14" i="34"/>
  <c r="B11" i="35"/>
  <c r="C11" i="36"/>
  <c r="L16" i="32"/>
  <c r="L18" i="32"/>
  <c r="K13" i="22"/>
  <c r="N16" i="22"/>
  <c r="R18" i="21"/>
  <c r="L10" i="17"/>
  <c r="L11" i="17"/>
  <c r="L12" i="17"/>
  <c r="L13" i="17"/>
  <c r="L14" i="17"/>
  <c r="L15" i="17"/>
  <c r="L16" i="17"/>
  <c r="L17" i="17"/>
  <c r="Q16" i="16"/>
  <c r="L18" i="16"/>
  <c r="P15" i="15"/>
  <c r="L10" i="14"/>
  <c r="L18" i="14"/>
  <c r="L15" i="13"/>
  <c r="K18" i="10"/>
  <c r="R16" i="8"/>
  <c r="K15" i="7"/>
  <c r="N17" i="7"/>
  <c r="O11" i="6"/>
  <c r="O15" i="6"/>
  <c r="N11" i="4"/>
  <c r="L10" i="32"/>
  <c r="R10" i="21"/>
  <c r="K13" i="7"/>
  <c r="G18" i="36"/>
  <c r="P18" i="36" s="1"/>
  <c r="M14" i="28"/>
  <c r="K12" i="22"/>
  <c r="N15" i="22"/>
  <c r="L11" i="20"/>
  <c r="Q11" i="16"/>
  <c r="Q15" i="16"/>
  <c r="Q11" i="15"/>
  <c r="Q15" i="15"/>
  <c r="P11" i="13"/>
  <c r="R11" i="8"/>
  <c r="K12" i="7"/>
  <c r="C18" i="27"/>
  <c r="L16" i="27" s="1"/>
  <c r="Q17" i="16"/>
  <c r="L11" i="32"/>
  <c r="R12" i="32"/>
  <c r="K11" i="22"/>
  <c r="N14" i="22"/>
  <c r="P13" i="13"/>
  <c r="N10" i="12"/>
  <c r="R15" i="8"/>
  <c r="N10" i="7"/>
  <c r="K18" i="7"/>
  <c r="O10" i="6"/>
  <c r="K15" i="5"/>
  <c r="N10" i="4"/>
  <c r="D18" i="11"/>
  <c r="M18" i="11" s="1"/>
  <c r="Q15" i="7"/>
  <c r="L13" i="32"/>
  <c r="L15" i="32"/>
  <c r="M10" i="26"/>
  <c r="M11" i="26"/>
  <c r="M12" i="26"/>
  <c r="M13" i="26"/>
  <c r="M14" i="26"/>
  <c r="M15" i="26"/>
  <c r="M16" i="26"/>
  <c r="M17" i="26"/>
  <c r="K10" i="22"/>
  <c r="N13" i="22"/>
  <c r="K18" i="22"/>
  <c r="R13" i="21"/>
  <c r="O10" i="17"/>
  <c r="O11" i="17"/>
  <c r="O12" i="17"/>
  <c r="O13" i="17"/>
  <c r="O14" i="17"/>
  <c r="O15" i="17"/>
  <c r="O16" i="17"/>
  <c r="O17" i="17"/>
  <c r="Q10" i="16"/>
  <c r="Q14" i="16"/>
  <c r="L12" i="13"/>
  <c r="P15" i="13"/>
  <c r="L12" i="32"/>
  <c r="M10" i="28"/>
  <c r="O11" i="23"/>
  <c r="P10" i="17"/>
  <c r="P11" i="17"/>
  <c r="P12" i="17"/>
  <c r="P13" i="17"/>
  <c r="P14" i="17"/>
  <c r="P15" i="17"/>
  <c r="P16" i="17"/>
  <c r="P17" i="17"/>
  <c r="Q13" i="15"/>
  <c r="P17" i="15"/>
  <c r="R10" i="8"/>
  <c r="Q10" i="7"/>
  <c r="Q16" i="7"/>
  <c r="L15" i="27"/>
  <c r="L18" i="27"/>
  <c r="N10" i="37"/>
  <c r="N11" i="37"/>
  <c r="N12" i="37"/>
  <c r="N13" i="37"/>
  <c r="R10" i="32"/>
  <c r="R18" i="32"/>
  <c r="P10" i="24"/>
  <c r="P16" i="24"/>
  <c r="O12" i="23"/>
  <c r="R16" i="21"/>
  <c r="P10" i="20"/>
  <c r="P11" i="20"/>
  <c r="P12" i="20"/>
  <c r="P13" i="20"/>
  <c r="P14" i="20"/>
  <c r="P15" i="20"/>
  <c r="P16" i="20"/>
  <c r="P17" i="20"/>
  <c r="Q18" i="18"/>
  <c r="P11" i="15"/>
  <c r="P13" i="15"/>
  <c r="O15" i="15"/>
  <c r="O17" i="15"/>
  <c r="L18" i="13"/>
  <c r="Q11" i="8"/>
  <c r="N16" i="8"/>
  <c r="P10" i="7"/>
  <c r="P16" i="7"/>
  <c r="Q17" i="7"/>
  <c r="O17" i="4"/>
  <c r="R18" i="4"/>
  <c r="R14" i="37"/>
  <c r="R15" i="37"/>
  <c r="I18" i="38"/>
  <c r="R18" i="38" s="1"/>
  <c r="R17" i="32"/>
  <c r="M13" i="28"/>
  <c r="O17" i="23"/>
  <c r="R15" i="21"/>
  <c r="Q12" i="18"/>
  <c r="O10" i="15"/>
  <c r="O12" i="15"/>
  <c r="L18" i="15"/>
  <c r="L17" i="13"/>
  <c r="O18" i="13"/>
  <c r="M16" i="9"/>
  <c r="N13" i="8"/>
  <c r="Q14" i="7"/>
  <c r="P15" i="6"/>
  <c r="P15" i="24"/>
  <c r="I14" i="34"/>
  <c r="I18" i="36"/>
  <c r="R18" i="36" s="1"/>
  <c r="R10" i="37"/>
  <c r="R11" i="37"/>
  <c r="R12" i="37"/>
  <c r="R13" i="37"/>
  <c r="R14" i="32"/>
  <c r="M17" i="28"/>
  <c r="P14" i="24"/>
  <c r="P18" i="24"/>
  <c r="O16" i="23"/>
  <c r="Q10" i="22"/>
  <c r="Q11" i="22"/>
  <c r="Q12" i="22"/>
  <c r="Q13" i="22"/>
  <c r="Q14" i="22"/>
  <c r="Q15" i="22"/>
  <c r="Q16" i="22"/>
  <c r="Q17" i="22"/>
  <c r="R12" i="21"/>
  <c r="Q16" i="18"/>
  <c r="P10" i="15"/>
  <c r="P12" i="15"/>
  <c r="O14" i="15"/>
  <c r="O16" i="15"/>
  <c r="M12" i="14"/>
  <c r="M15" i="14"/>
  <c r="L14" i="13"/>
  <c r="N12" i="12"/>
  <c r="M11" i="9"/>
  <c r="N12" i="8"/>
  <c r="P13" i="7"/>
  <c r="P14" i="6"/>
  <c r="R13" i="4"/>
  <c r="R11" i="32"/>
  <c r="M12" i="28"/>
  <c r="M16" i="28"/>
  <c r="P13" i="24"/>
  <c r="O15" i="23"/>
  <c r="R17" i="21"/>
  <c r="Q11" i="18"/>
  <c r="Q15" i="18"/>
  <c r="Q10" i="15"/>
  <c r="Q12" i="15"/>
  <c r="P14" i="15"/>
  <c r="P16" i="15"/>
  <c r="O18" i="15"/>
  <c r="L11" i="13"/>
  <c r="P12" i="9"/>
  <c r="M15" i="9"/>
  <c r="P12" i="7"/>
  <c r="Q13" i="7"/>
  <c r="Q17" i="18"/>
  <c r="O10" i="13"/>
  <c r="F18" i="37"/>
  <c r="O18" i="37" s="1"/>
  <c r="P14" i="38"/>
  <c r="P15" i="38"/>
  <c r="P16" i="38"/>
  <c r="P17" i="38"/>
  <c r="R16" i="32"/>
  <c r="P12" i="24"/>
  <c r="P17" i="24"/>
  <c r="O14" i="23"/>
  <c r="R14" i="21"/>
  <c r="Q14" i="15"/>
  <c r="Q16" i="15"/>
  <c r="L16" i="13"/>
  <c r="K17" i="12"/>
  <c r="M10" i="9"/>
  <c r="P11" i="7"/>
  <c r="Q12" i="7"/>
  <c r="P18" i="7"/>
  <c r="H11" i="34"/>
  <c r="G18" i="37"/>
  <c r="P18" i="37" s="1"/>
  <c r="P10" i="38"/>
  <c r="P11" i="38"/>
  <c r="P12" i="38"/>
  <c r="P13" i="38"/>
  <c r="M11" i="28"/>
  <c r="Q10" i="18"/>
  <c r="O11" i="15"/>
  <c r="L10" i="13"/>
  <c r="M14" i="9"/>
  <c r="Q11" i="7"/>
  <c r="G18" i="35"/>
  <c r="P18" i="35" s="1"/>
  <c r="K16" i="28"/>
  <c r="N13" i="21"/>
  <c r="N17" i="21"/>
  <c r="N15" i="18"/>
  <c r="O15" i="16"/>
  <c r="N13" i="14"/>
  <c r="P14" i="14"/>
  <c r="Q12" i="13"/>
  <c r="Q16" i="13"/>
  <c r="M10" i="12"/>
  <c r="N16" i="11"/>
  <c r="O12" i="10"/>
  <c r="P11" i="9"/>
  <c r="P12" i="6"/>
  <c r="K11" i="5"/>
  <c r="P15" i="5"/>
  <c r="L11" i="4"/>
  <c r="D18" i="24"/>
  <c r="D18" i="37" s="1"/>
  <c r="D11" i="35"/>
  <c r="H18" i="35"/>
  <c r="Q18" i="35" s="1"/>
  <c r="R10" i="36"/>
  <c r="K15" i="28"/>
  <c r="N14" i="18"/>
  <c r="O14" i="16"/>
  <c r="N12" i="14"/>
  <c r="P13" i="14"/>
  <c r="M15" i="12"/>
  <c r="N13" i="11"/>
  <c r="O11" i="10"/>
  <c r="P10" i="9"/>
  <c r="P18" i="9"/>
  <c r="K10" i="5"/>
  <c r="P14" i="5"/>
  <c r="K18" i="5"/>
  <c r="L10" i="4"/>
  <c r="L16" i="4"/>
  <c r="E11" i="35"/>
  <c r="N11" i="35" s="1"/>
  <c r="D14" i="37"/>
  <c r="K14" i="28"/>
  <c r="N12" i="21"/>
  <c r="N16" i="21"/>
  <c r="N13" i="18"/>
  <c r="O13" i="16"/>
  <c r="N11" i="14"/>
  <c r="P12" i="14"/>
  <c r="Q11" i="13"/>
  <c r="Q15" i="13"/>
  <c r="N10" i="11"/>
  <c r="N18" i="11"/>
  <c r="O10" i="10"/>
  <c r="O18" i="10"/>
  <c r="P17" i="9"/>
  <c r="P13" i="5"/>
  <c r="K17" i="5"/>
  <c r="P12" i="1"/>
  <c r="E18" i="36"/>
  <c r="N18" i="36" s="1"/>
  <c r="Q15" i="38"/>
  <c r="K13" i="28"/>
  <c r="N12" i="18"/>
  <c r="O12" i="16"/>
  <c r="N10" i="14"/>
  <c r="P11" i="14"/>
  <c r="N18" i="14"/>
  <c r="M14" i="12"/>
  <c r="N15" i="11"/>
  <c r="O17" i="10"/>
  <c r="P16" i="9"/>
  <c r="P12" i="5"/>
  <c r="K16" i="5"/>
  <c r="L15" i="4"/>
  <c r="P13" i="1"/>
  <c r="K12" i="28"/>
  <c r="N11" i="21"/>
  <c r="N15" i="21"/>
  <c r="N11" i="18"/>
  <c r="O11" i="16"/>
  <c r="P10" i="14"/>
  <c r="N17" i="14"/>
  <c r="P18" i="14"/>
  <c r="Q10" i="13"/>
  <c r="Q14" i="13"/>
  <c r="M18" i="12"/>
  <c r="N12" i="11"/>
  <c r="O16" i="10"/>
  <c r="P15" i="9"/>
  <c r="P16" i="1"/>
  <c r="B18" i="27"/>
  <c r="E18" i="38"/>
  <c r="N18" i="38" s="1"/>
  <c r="K11" i="28"/>
  <c r="N10" i="18"/>
  <c r="N18" i="18"/>
  <c r="O10" i="16"/>
  <c r="O18" i="16"/>
  <c r="N16" i="14"/>
  <c r="P17" i="14"/>
  <c r="Q18" i="13"/>
  <c r="M13" i="12"/>
  <c r="N17" i="11"/>
  <c r="O15" i="10"/>
  <c r="P14" i="9"/>
  <c r="P17" i="1"/>
  <c r="G18" i="34"/>
  <c r="P12" i="34" s="1"/>
  <c r="O10" i="36"/>
  <c r="O11" i="36"/>
  <c r="O12" i="36"/>
  <c r="O13" i="36"/>
  <c r="K10" i="28"/>
  <c r="N10" i="21"/>
  <c r="N14" i="21"/>
  <c r="Q13" i="13"/>
  <c r="M12" i="12"/>
  <c r="L13" i="4"/>
  <c r="O14" i="36"/>
  <c r="O15" i="36"/>
  <c r="O16" i="36"/>
  <c r="O17" i="36"/>
  <c r="K18" i="32"/>
  <c r="K17" i="32"/>
  <c r="K16" i="32"/>
  <c r="K15" i="32"/>
  <c r="K13" i="32"/>
  <c r="K12" i="32"/>
  <c r="K11" i="32"/>
  <c r="K10" i="32"/>
  <c r="B18" i="38"/>
  <c r="K18" i="38" s="1"/>
  <c r="O16" i="1"/>
  <c r="O12" i="1"/>
  <c r="O15" i="1"/>
  <c r="O11" i="1"/>
  <c r="O18" i="1"/>
  <c r="O10" i="1"/>
  <c r="O17" i="1"/>
  <c r="O13" i="1"/>
  <c r="F18" i="35"/>
  <c r="O18" i="35" s="1"/>
  <c r="O10" i="37"/>
  <c r="O13" i="37"/>
  <c r="O14" i="37"/>
  <c r="O15" i="37"/>
  <c r="O16" i="37"/>
  <c r="O17" i="37"/>
  <c r="M11" i="15"/>
  <c r="M15" i="15"/>
  <c r="O11" i="13"/>
  <c r="K18" i="12"/>
  <c r="R12" i="11"/>
  <c r="R16" i="11"/>
  <c r="K14" i="7"/>
  <c r="Q10" i="37"/>
  <c r="Q11" i="37"/>
  <c r="Q12" i="37"/>
  <c r="Q13" i="37"/>
  <c r="Q14" i="37"/>
  <c r="Q15" i="37"/>
  <c r="Q16" i="37"/>
  <c r="Q17" i="37"/>
  <c r="M10" i="15"/>
  <c r="M14" i="15"/>
  <c r="M18" i="15"/>
  <c r="O17" i="13"/>
  <c r="K16" i="12"/>
  <c r="R11" i="11"/>
  <c r="R15" i="11"/>
  <c r="R14" i="4"/>
  <c r="R15" i="4"/>
  <c r="R16" i="4"/>
  <c r="O14" i="1"/>
  <c r="I18" i="35"/>
  <c r="R18" i="35" s="1"/>
  <c r="R16" i="37"/>
  <c r="R17" i="37"/>
  <c r="B14" i="38"/>
  <c r="K14" i="32"/>
  <c r="L13" i="15"/>
  <c r="L17" i="15"/>
  <c r="O16" i="13"/>
  <c r="K15" i="12"/>
  <c r="P10" i="1"/>
  <c r="P14" i="1"/>
  <c r="P18" i="1"/>
  <c r="C18" i="38"/>
  <c r="L18" i="38" s="1"/>
  <c r="L10" i="28"/>
  <c r="L11" i="28"/>
  <c r="L12" i="28"/>
  <c r="L13" i="28"/>
  <c r="L14" i="28"/>
  <c r="L15" i="28"/>
  <c r="L16" i="28"/>
  <c r="L17" i="28"/>
  <c r="M13" i="15"/>
  <c r="M17" i="15"/>
  <c r="O15" i="13"/>
  <c r="K14" i="12"/>
  <c r="R10" i="11"/>
  <c r="R14" i="11"/>
  <c r="R18" i="11"/>
  <c r="K10" i="9"/>
  <c r="K11" i="9"/>
  <c r="K12" i="9"/>
  <c r="K13" i="9"/>
  <c r="K14" i="9"/>
  <c r="K15" i="9"/>
  <c r="K16" i="9"/>
  <c r="K17" i="9"/>
  <c r="C18" i="35"/>
  <c r="L18" i="35" s="1"/>
  <c r="C18" i="36"/>
  <c r="L18" i="36" s="1"/>
  <c r="L10" i="37"/>
  <c r="L11" i="37"/>
  <c r="L12" i="37"/>
  <c r="L13" i="37"/>
  <c r="L14" i="37"/>
  <c r="L15" i="37"/>
  <c r="L16" i="37"/>
  <c r="L17" i="37"/>
  <c r="D18" i="38"/>
  <c r="M18" i="38" s="1"/>
  <c r="M10" i="32"/>
  <c r="M11" i="32"/>
  <c r="M12" i="32"/>
  <c r="M13" i="32"/>
  <c r="M14" i="32"/>
  <c r="M15" i="32"/>
  <c r="M16" i="32"/>
  <c r="M17" i="32"/>
  <c r="L10" i="21"/>
  <c r="L11" i="21"/>
  <c r="L12" i="21"/>
  <c r="L13" i="21"/>
  <c r="L14" i="21"/>
  <c r="L15" i="21"/>
  <c r="L16" i="21"/>
  <c r="L17" i="21"/>
  <c r="M18" i="21"/>
  <c r="L12" i="15"/>
  <c r="L16" i="15"/>
  <c r="O14" i="13"/>
  <c r="K10" i="12"/>
  <c r="K11" i="12"/>
  <c r="K12" i="12"/>
  <c r="M10" i="4"/>
  <c r="M11" i="4"/>
  <c r="M12" i="4"/>
  <c r="M13" i="4"/>
  <c r="M14" i="4"/>
  <c r="M15" i="4"/>
  <c r="M16" i="4"/>
  <c r="M17" i="4"/>
  <c r="P11" i="1"/>
  <c r="N14" i="1"/>
  <c r="D18" i="35"/>
  <c r="M18" i="35" s="1"/>
  <c r="D18" i="36"/>
  <c r="M18" i="36" s="1"/>
  <c r="M10" i="23"/>
  <c r="M11" i="23"/>
  <c r="M12" i="23"/>
  <c r="M13" i="23"/>
  <c r="M14" i="23"/>
  <c r="M15" i="23"/>
  <c r="M16" i="23"/>
  <c r="M17" i="23"/>
  <c r="M10" i="21"/>
  <c r="M11" i="21"/>
  <c r="M12" i="21"/>
  <c r="M13" i="21"/>
  <c r="M14" i="21"/>
  <c r="M15" i="21"/>
  <c r="M16" i="21"/>
  <c r="M12" i="15"/>
  <c r="O13" i="13"/>
  <c r="R13" i="11"/>
  <c r="M10" i="8"/>
  <c r="M11" i="8"/>
  <c r="M12" i="8"/>
  <c r="M13" i="8"/>
  <c r="M14" i="8"/>
  <c r="M15" i="8"/>
  <c r="M16" i="8"/>
  <c r="M17" i="8"/>
  <c r="F18" i="38"/>
  <c r="O18" i="38" s="1"/>
  <c r="O10" i="32"/>
  <c r="O11" i="32"/>
  <c r="O12" i="32"/>
  <c r="O13" i="32"/>
  <c r="O14" i="32"/>
  <c r="O15" i="32"/>
  <c r="O16" i="32"/>
  <c r="O17" i="32"/>
  <c r="L11" i="15"/>
  <c r="N10" i="27"/>
  <c r="N11" i="27"/>
  <c r="N12" i="27"/>
  <c r="N13" i="27"/>
  <c r="N14" i="27"/>
  <c r="N15" i="27"/>
  <c r="N16" i="27"/>
  <c r="N17" i="27"/>
  <c r="O10" i="27"/>
  <c r="O11" i="27"/>
  <c r="O12" i="27"/>
  <c r="O13" i="27"/>
  <c r="O14" i="27"/>
  <c r="O15" i="27"/>
  <c r="O16" i="27"/>
  <c r="O17" i="27"/>
  <c r="B18" i="37"/>
  <c r="K18" i="37" s="1"/>
  <c r="K10" i="25"/>
  <c r="K11" i="25"/>
  <c r="K12" i="25"/>
  <c r="K13" i="25"/>
  <c r="K14" i="25"/>
  <c r="K15" i="25"/>
  <c r="K16" i="25"/>
  <c r="K17" i="25"/>
  <c r="N15" i="24"/>
  <c r="N16" i="24"/>
  <c r="N17" i="24"/>
  <c r="E19" i="31"/>
  <c r="I19" i="31"/>
  <c r="D19" i="31"/>
  <c r="H19" i="31"/>
  <c r="G19" i="31"/>
  <c r="B19" i="31"/>
  <c r="C19" i="31"/>
  <c r="F19" i="31"/>
  <c r="K10" i="18"/>
  <c r="K11" i="18"/>
  <c r="K12" i="18"/>
  <c r="K13" i="18"/>
  <c r="K14" i="18"/>
  <c r="K15" i="18"/>
  <c r="K16" i="18"/>
  <c r="K17" i="18"/>
  <c r="N10" i="35"/>
  <c r="N12" i="35"/>
  <c r="N13" i="35"/>
  <c r="N14" i="35"/>
  <c r="N15" i="35"/>
  <c r="N16" i="35"/>
  <c r="N17" i="35"/>
  <c r="K12" i="16"/>
  <c r="K13" i="16"/>
  <c r="K16" i="16"/>
  <c r="K17" i="16"/>
  <c r="R10" i="15"/>
  <c r="R11" i="15"/>
  <c r="R12" i="15"/>
  <c r="R13" i="15"/>
  <c r="R14" i="15"/>
  <c r="R15" i="15"/>
  <c r="R16" i="15"/>
  <c r="R17" i="15"/>
  <c r="K10" i="15"/>
  <c r="K11" i="15"/>
  <c r="K12" i="15"/>
  <c r="K13" i="15"/>
  <c r="K14" i="15"/>
  <c r="K15" i="15"/>
  <c r="K16" i="15"/>
  <c r="K17" i="15"/>
  <c r="O10" i="14"/>
  <c r="O11" i="14"/>
  <c r="O12" i="14"/>
  <c r="O13" i="14"/>
  <c r="O14" i="14"/>
  <c r="O15" i="14"/>
  <c r="O16" i="14"/>
  <c r="O17" i="14"/>
  <c r="K10" i="13"/>
  <c r="K11" i="13"/>
  <c r="K12" i="13"/>
  <c r="K13" i="13"/>
  <c r="K14" i="13"/>
  <c r="K15" i="13"/>
  <c r="K16" i="13"/>
  <c r="K17" i="13"/>
  <c r="N13" i="12"/>
  <c r="N14" i="12"/>
  <c r="N15" i="12"/>
  <c r="N16" i="12"/>
  <c r="N17" i="12"/>
  <c r="B18" i="35"/>
  <c r="K18" i="35" s="1"/>
  <c r="K10" i="11"/>
  <c r="K11" i="11"/>
  <c r="K12" i="11"/>
  <c r="K13" i="11"/>
  <c r="K14" i="11"/>
  <c r="K15" i="11"/>
  <c r="K16" i="11"/>
  <c r="K17" i="11"/>
  <c r="M10" i="11"/>
  <c r="M11" i="11"/>
  <c r="M12" i="11"/>
  <c r="M13" i="11"/>
  <c r="M14" i="11"/>
  <c r="M15" i="11"/>
  <c r="M16" i="11"/>
  <c r="M17" i="11"/>
  <c r="Q10" i="10"/>
  <c r="Q11" i="10"/>
  <c r="Q12" i="10"/>
  <c r="Q13" i="10"/>
  <c r="Q14" i="10"/>
  <c r="Q15" i="10"/>
  <c r="Q16" i="10"/>
  <c r="Q17" i="10"/>
  <c r="R10" i="7"/>
  <c r="R11" i="7"/>
  <c r="R12" i="7"/>
  <c r="R13" i="7"/>
  <c r="R14" i="7"/>
  <c r="R15" i="7"/>
  <c r="R16" i="7"/>
  <c r="R17" i="7"/>
  <c r="P13" i="6"/>
  <c r="P11" i="6"/>
  <c r="P10" i="6"/>
  <c r="P18" i="6"/>
  <c r="P17" i="6"/>
  <c r="P15" i="34"/>
  <c r="M10" i="6"/>
  <c r="M11" i="6"/>
  <c r="M12" i="6"/>
  <c r="M13" i="6"/>
  <c r="M14" i="6"/>
  <c r="M15" i="6"/>
  <c r="M16" i="6"/>
  <c r="M17" i="6"/>
  <c r="M10" i="5"/>
  <c r="M11" i="5"/>
  <c r="M12" i="5"/>
  <c r="M13" i="5"/>
  <c r="M14" i="5"/>
  <c r="M15" i="5"/>
  <c r="M16" i="5"/>
  <c r="M17" i="5"/>
  <c r="B14" i="1"/>
  <c r="B11" i="1"/>
  <c r="R18" i="1"/>
  <c r="I18" i="34"/>
  <c r="R18" i="34" s="1"/>
  <c r="R17" i="1"/>
  <c r="R15" i="1"/>
  <c r="R10" i="1"/>
  <c r="R12" i="1"/>
  <c r="R13" i="1"/>
  <c r="R11" i="1"/>
  <c r="R14" i="1"/>
  <c r="R16" i="1"/>
  <c r="D14" i="34"/>
  <c r="D14" i="31" s="1"/>
  <c r="V14" i="34" s="1"/>
  <c r="D11" i="34"/>
  <c r="D11" i="31" s="1"/>
  <c r="V11" i="34" s="1"/>
  <c r="M11" i="1"/>
  <c r="M13" i="1"/>
  <c r="M16" i="1"/>
  <c r="Q15" i="1"/>
  <c r="Q17" i="1"/>
  <c r="H18" i="34"/>
  <c r="Q18" i="34" s="1"/>
  <c r="Q18" i="1"/>
  <c r="Q10" i="1"/>
  <c r="Q14" i="1"/>
  <c r="Q16" i="1"/>
  <c r="Q12" i="1"/>
  <c r="Q13" i="1"/>
  <c r="M12" i="1"/>
  <c r="N13" i="1"/>
  <c r="N12" i="1"/>
  <c r="N10" i="1"/>
  <c r="M17" i="1"/>
  <c r="N18" i="1"/>
  <c r="D12" i="34"/>
  <c r="D12" i="31" s="1"/>
  <c r="D13" i="34"/>
  <c r="D13" i="31" s="1"/>
  <c r="D15" i="34"/>
  <c r="D15" i="31" s="1"/>
  <c r="D16" i="34"/>
  <c r="D16" i="31" s="1"/>
  <c r="V16" i="34" s="1"/>
  <c r="E18" i="34"/>
  <c r="N14" i="34" s="1"/>
  <c r="N17" i="1"/>
  <c r="Q11" i="1"/>
  <c r="M15" i="1"/>
  <c r="N16" i="1"/>
  <c r="N15" i="1"/>
  <c r="E10" i="31"/>
  <c r="W10" i="34" s="1"/>
  <c r="E12" i="31"/>
  <c r="W12" i="34" s="1"/>
  <c r="E15" i="31"/>
  <c r="F10" i="31"/>
  <c r="X10" i="34" s="1"/>
  <c r="F11" i="31"/>
  <c r="F12" i="31"/>
  <c r="X12" i="34" s="1"/>
  <c r="F13" i="31"/>
  <c r="F14" i="31"/>
  <c r="X14" i="34" s="1"/>
  <c r="F15" i="31"/>
  <c r="F16" i="31"/>
  <c r="X16" i="34" s="1"/>
  <c r="F17" i="31"/>
  <c r="E13" i="31"/>
  <c r="W13" i="34" s="1"/>
  <c r="E17" i="31"/>
  <c r="W17" i="34" s="1"/>
  <c r="G10" i="31"/>
  <c r="Y10" i="34" s="1"/>
  <c r="G11" i="31"/>
  <c r="Y11" i="34" s="1"/>
  <c r="G12" i="31"/>
  <c r="G13" i="31"/>
  <c r="Y13" i="34" s="1"/>
  <c r="G14" i="31"/>
  <c r="Y14" i="34" s="1"/>
  <c r="G15" i="31"/>
  <c r="G16" i="31"/>
  <c r="Y16" i="34" s="1"/>
  <c r="G17" i="31"/>
  <c r="H10" i="31"/>
  <c r="H11" i="31"/>
  <c r="Z11" i="34" s="1"/>
  <c r="H12" i="31"/>
  <c r="Z12" i="34" s="1"/>
  <c r="H13" i="31"/>
  <c r="Z13" i="34" s="1"/>
  <c r="H14" i="31"/>
  <c r="Z14" i="34" s="1"/>
  <c r="H15" i="31"/>
  <c r="H16" i="31"/>
  <c r="Z16" i="34" s="1"/>
  <c r="H17" i="31"/>
  <c r="Z17" i="34" s="1"/>
  <c r="E14" i="31"/>
  <c r="W14" i="34" s="1"/>
  <c r="E16" i="31"/>
  <c r="W16" i="34" s="1"/>
  <c r="I10" i="31"/>
  <c r="AA10" i="34" s="1"/>
  <c r="I11" i="31"/>
  <c r="AA11" i="34" s="1"/>
  <c r="I12" i="31"/>
  <c r="AA12" i="34" s="1"/>
  <c r="I13" i="31"/>
  <c r="I14" i="31"/>
  <c r="I15" i="31"/>
  <c r="AA15" i="34" s="1"/>
  <c r="I16" i="31"/>
  <c r="AA16" i="34" s="1"/>
  <c r="I17" i="31"/>
  <c r="AA17" i="34" s="1"/>
  <c r="B10" i="31"/>
  <c r="T10" i="34" s="1"/>
  <c r="B12" i="31"/>
  <c r="B13" i="31"/>
  <c r="T13" i="34" s="1"/>
  <c r="B15" i="31"/>
  <c r="T15" i="34" s="1"/>
  <c r="B16" i="31"/>
  <c r="B17" i="31"/>
  <c r="T17" i="34" s="1"/>
  <c r="C10" i="31"/>
  <c r="C11" i="31"/>
  <c r="U11" i="34" s="1"/>
  <c r="C12" i="31"/>
  <c r="U12" i="34" s="1"/>
  <c r="C13" i="31"/>
  <c r="U13" i="34" s="1"/>
  <c r="C14" i="31"/>
  <c r="U14" i="34" s="1"/>
  <c r="C15" i="31"/>
  <c r="C16" i="31"/>
  <c r="C17" i="31"/>
  <c r="L10" i="1"/>
  <c r="L11" i="1"/>
  <c r="L12" i="1"/>
  <c r="L13" i="1"/>
  <c r="L14" i="1"/>
  <c r="L15" i="1"/>
  <c r="L16" i="1"/>
  <c r="L17" i="1"/>
  <c r="L18" i="1"/>
  <c r="D10" i="31"/>
  <c r="V10" i="34" s="1"/>
  <c r="D17" i="31"/>
  <c r="L17" i="34" l="1"/>
  <c r="L12" i="34"/>
  <c r="P13" i="36"/>
  <c r="L12" i="27"/>
  <c r="L13" i="27"/>
  <c r="S15" i="35"/>
  <c r="S16" i="35"/>
  <c r="K17" i="22"/>
  <c r="K16" i="22"/>
  <c r="P12" i="35"/>
  <c r="R16" i="36"/>
  <c r="O16" i="35"/>
  <c r="K15" i="16"/>
  <c r="K11" i="16"/>
  <c r="P15" i="35"/>
  <c r="P11" i="35"/>
  <c r="Q13" i="35"/>
  <c r="Q11" i="35"/>
  <c r="R15" i="36"/>
  <c r="P12" i="36"/>
  <c r="L14" i="27"/>
  <c r="S18" i="35"/>
  <c r="S14" i="35"/>
  <c r="L12" i="14"/>
  <c r="L16" i="14"/>
  <c r="L15" i="14"/>
  <c r="L13" i="14"/>
  <c r="L17" i="14"/>
  <c r="L14" i="14"/>
  <c r="P17" i="35"/>
  <c r="P13" i="35"/>
  <c r="P16" i="35"/>
  <c r="E11" i="31"/>
  <c r="W11" i="7" s="1"/>
  <c r="Q17" i="35"/>
  <c r="K14" i="16"/>
  <c r="K10" i="16"/>
  <c r="P14" i="35"/>
  <c r="P10" i="35"/>
  <c r="Q10" i="35"/>
  <c r="R14" i="36"/>
  <c r="P10" i="36"/>
  <c r="L10" i="27"/>
  <c r="L11" i="27"/>
  <c r="S10" i="35"/>
  <c r="S11" i="35"/>
  <c r="AB14" i="35"/>
  <c r="L11" i="14"/>
  <c r="O18" i="4"/>
  <c r="O16" i="4"/>
  <c r="O13" i="4"/>
  <c r="O10" i="4"/>
  <c r="O14" i="4"/>
  <c r="L17" i="27"/>
  <c r="AB14" i="34"/>
  <c r="R17" i="35"/>
  <c r="O11" i="4"/>
  <c r="R16" i="35"/>
  <c r="O15" i="4"/>
  <c r="R12" i="35"/>
  <c r="R10" i="35"/>
  <c r="Q15" i="36"/>
  <c r="O12" i="4"/>
  <c r="F18" i="34"/>
  <c r="Q14" i="36"/>
  <c r="Q12" i="36"/>
  <c r="L15" i="34"/>
  <c r="P10" i="34"/>
  <c r="L14" i="34"/>
  <c r="Q16" i="38"/>
  <c r="Q16" i="36"/>
  <c r="P14" i="36"/>
  <c r="AB14" i="5"/>
  <c r="AB14" i="13"/>
  <c r="AB14" i="10"/>
  <c r="AB14" i="27"/>
  <c r="AB14" i="8"/>
  <c r="AB14" i="20"/>
  <c r="AB14" i="16"/>
  <c r="AB14" i="9"/>
  <c r="AB14" i="28"/>
  <c r="AB14" i="22"/>
  <c r="AB14" i="24"/>
  <c r="AB14" i="18"/>
  <c r="AB14" i="25"/>
  <c r="AB14" i="17"/>
  <c r="AB14" i="4"/>
  <c r="AB14" i="14"/>
  <c r="AB14" i="11"/>
  <c r="AB14" i="26"/>
  <c r="AB14" i="19"/>
  <c r="AB14" i="23"/>
  <c r="AB14" i="21"/>
  <c r="AB14" i="7"/>
  <c r="AB14" i="1"/>
  <c r="AB14" i="12"/>
  <c r="AB14" i="15"/>
  <c r="AB14" i="32"/>
  <c r="AB14" i="38"/>
  <c r="AB14" i="6"/>
  <c r="AB11" i="23"/>
  <c r="AB11" i="17"/>
  <c r="AB11" i="6"/>
  <c r="AB11" i="13"/>
  <c r="AB11" i="10"/>
  <c r="AB11" i="19"/>
  <c r="AB11" i="9"/>
  <c r="AB11" i="26"/>
  <c r="AB11" i="18"/>
  <c r="AB11" i="14"/>
  <c r="AB11" i="25"/>
  <c r="AB11" i="1"/>
  <c r="AB11" i="22"/>
  <c r="AB11" i="15"/>
  <c r="AB11" i="21"/>
  <c r="AB11" i="5"/>
  <c r="AB11" i="27"/>
  <c r="AB11" i="8"/>
  <c r="AB11" i="24"/>
  <c r="AB11" i="7"/>
  <c r="AB11" i="16"/>
  <c r="AB11" i="28"/>
  <c r="AB11" i="20"/>
  <c r="AB11" i="34"/>
  <c r="AB11" i="32"/>
  <c r="AB11" i="37"/>
  <c r="AB11" i="4"/>
  <c r="AB11" i="12"/>
  <c r="AB11" i="11"/>
  <c r="Q12" i="19"/>
  <c r="Q11" i="19"/>
  <c r="Q13" i="19"/>
  <c r="Q14" i="19"/>
  <c r="Q15" i="19"/>
  <c r="Q16" i="19"/>
  <c r="Q17" i="19"/>
  <c r="Q18" i="19"/>
  <c r="Q10" i="19"/>
  <c r="S18" i="36"/>
  <c r="S15" i="36"/>
  <c r="S17" i="36"/>
  <c r="S13" i="36"/>
  <c r="S12" i="36"/>
  <c r="S10" i="36"/>
  <c r="S16" i="36"/>
  <c r="L13" i="34"/>
  <c r="Q14" i="38"/>
  <c r="S14" i="36"/>
  <c r="P17" i="34"/>
  <c r="K10" i="38"/>
  <c r="Q13" i="36"/>
  <c r="P11" i="36"/>
  <c r="Q13" i="38"/>
  <c r="P14" i="34"/>
  <c r="Q12" i="38"/>
  <c r="L16" i="34"/>
  <c r="Q11" i="36"/>
  <c r="P17" i="36"/>
  <c r="S18" i="34"/>
  <c r="J18" i="31"/>
  <c r="S14" i="31" s="1"/>
  <c r="S12" i="34"/>
  <c r="S15" i="34"/>
  <c r="S11" i="34"/>
  <c r="S17" i="34"/>
  <c r="S13" i="34"/>
  <c r="S16" i="34"/>
  <c r="S10" i="34"/>
  <c r="AB11" i="38"/>
  <c r="P16" i="34"/>
  <c r="P13" i="34"/>
  <c r="L18" i="34"/>
  <c r="N13" i="36"/>
  <c r="Q11" i="38"/>
  <c r="Q10" i="36"/>
  <c r="P16" i="36"/>
  <c r="P18" i="34"/>
  <c r="P11" i="34"/>
  <c r="M13" i="38"/>
  <c r="Q10" i="38"/>
  <c r="Q17" i="38"/>
  <c r="L10" i="34"/>
  <c r="Q17" i="36"/>
  <c r="P15" i="36"/>
  <c r="AB14" i="37"/>
  <c r="R17" i="36"/>
  <c r="L11" i="34"/>
  <c r="R15" i="38"/>
  <c r="K17" i="36"/>
  <c r="M11" i="35"/>
  <c r="K15" i="36"/>
  <c r="K14" i="36"/>
  <c r="O12" i="37"/>
  <c r="R13" i="36"/>
  <c r="K13" i="36"/>
  <c r="I18" i="31"/>
  <c r="R15" i="31" s="1"/>
  <c r="O11" i="37"/>
  <c r="R12" i="36"/>
  <c r="N14" i="38"/>
  <c r="R10" i="38"/>
  <c r="K12" i="36"/>
  <c r="P15" i="37"/>
  <c r="R11" i="36"/>
  <c r="K11" i="36"/>
  <c r="K10" i="36"/>
  <c r="M18" i="37"/>
  <c r="M12" i="37"/>
  <c r="M13" i="37"/>
  <c r="G18" i="31"/>
  <c r="Y18" i="34" s="1"/>
  <c r="P16" i="37"/>
  <c r="N14" i="36"/>
  <c r="N10" i="36"/>
  <c r="R16" i="38"/>
  <c r="P14" i="37"/>
  <c r="P10" i="37"/>
  <c r="R14" i="38"/>
  <c r="P13" i="37"/>
  <c r="M14" i="37"/>
  <c r="R13" i="38"/>
  <c r="P12" i="37"/>
  <c r="R12" i="38"/>
  <c r="P11" i="37"/>
  <c r="N13" i="38"/>
  <c r="K11" i="38"/>
  <c r="R11" i="38"/>
  <c r="N17" i="36"/>
  <c r="N12" i="36"/>
  <c r="P17" i="37"/>
  <c r="N15" i="36"/>
  <c r="N11" i="36"/>
  <c r="R17" i="38"/>
  <c r="R14" i="35"/>
  <c r="M17" i="37"/>
  <c r="K16" i="38"/>
  <c r="Q14" i="35"/>
  <c r="N11" i="38"/>
  <c r="N16" i="38"/>
  <c r="R13" i="35"/>
  <c r="M16" i="37"/>
  <c r="Q12" i="35"/>
  <c r="N10" i="38"/>
  <c r="N15" i="38"/>
  <c r="M15" i="37"/>
  <c r="C18" i="31"/>
  <c r="U18" i="34" s="1"/>
  <c r="R11" i="35"/>
  <c r="N16" i="36"/>
  <c r="K17" i="27"/>
  <c r="K18" i="27"/>
  <c r="K10" i="27"/>
  <c r="K15" i="27"/>
  <c r="K11" i="27"/>
  <c r="K13" i="27"/>
  <c r="K16" i="27"/>
  <c r="K12" i="27"/>
  <c r="M15" i="24"/>
  <c r="M13" i="24"/>
  <c r="M12" i="24"/>
  <c r="M11" i="24"/>
  <c r="M10" i="24"/>
  <c r="M16" i="24"/>
  <c r="M17" i="24"/>
  <c r="M18" i="24"/>
  <c r="M11" i="37"/>
  <c r="M14" i="24"/>
  <c r="R15" i="35"/>
  <c r="M10" i="37"/>
  <c r="Q16" i="35"/>
  <c r="Q15" i="35"/>
  <c r="N12" i="38"/>
  <c r="N17" i="38"/>
  <c r="K14" i="27"/>
  <c r="O17" i="35"/>
  <c r="M12" i="35"/>
  <c r="O10" i="35"/>
  <c r="M15" i="38"/>
  <c r="O15" i="35"/>
  <c r="M10" i="35"/>
  <c r="O17" i="38"/>
  <c r="L14" i="35"/>
  <c r="M17" i="35"/>
  <c r="O16" i="38"/>
  <c r="L13" i="35"/>
  <c r="M16" i="35"/>
  <c r="O14" i="35"/>
  <c r="O14" i="38"/>
  <c r="L11" i="35"/>
  <c r="L17" i="36"/>
  <c r="M15" i="35"/>
  <c r="O13" i="35"/>
  <c r="O13" i="38"/>
  <c r="L15" i="36"/>
  <c r="M14" i="35"/>
  <c r="O12" i="35"/>
  <c r="O12" i="38"/>
  <c r="M13" i="35"/>
  <c r="O11" i="35"/>
  <c r="K14" i="37"/>
  <c r="O11" i="38"/>
  <c r="M16" i="38"/>
  <c r="L16" i="38"/>
  <c r="O10" i="38"/>
  <c r="M11" i="36"/>
  <c r="L12" i="35"/>
  <c r="M14" i="38"/>
  <c r="L16" i="36"/>
  <c r="L17" i="38"/>
  <c r="K17" i="38"/>
  <c r="M17" i="36"/>
  <c r="L10" i="35"/>
  <c r="M12" i="38"/>
  <c r="L14" i="36"/>
  <c r="L15" i="38"/>
  <c r="K15" i="38"/>
  <c r="M10" i="36"/>
  <c r="O15" i="38"/>
  <c r="M16" i="36"/>
  <c r="L17" i="35"/>
  <c r="M11" i="38"/>
  <c r="L13" i="36"/>
  <c r="L14" i="38"/>
  <c r="K14" i="38"/>
  <c r="M15" i="36"/>
  <c r="L16" i="35"/>
  <c r="M10" i="38"/>
  <c r="L12" i="36"/>
  <c r="L13" i="38"/>
  <c r="K13" i="38"/>
  <c r="K17" i="37"/>
  <c r="M14" i="36"/>
  <c r="L15" i="35"/>
  <c r="M17" i="38"/>
  <c r="L11" i="36"/>
  <c r="L12" i="38"/>
  <c r="K12" i="38"/>
  <c r="M13" i="36"/>
  <c r="L10" i="36"/>
  <c r="L11" i="38"/>
  <c r="M12" i="36"/>
  <c r="L10" i="38"/>
  <c r="K16" i="37"/>
  <c r="K15" i="37"/>
  <c r="K13" i="37"/>
  <c r="K12" i="37"/>
  <c r="K11" i="37"/>
  <c r="K10" i="37"/>
  <c r="W11" i="21"/>
  <c r="W11" i="15"/>
  <c r="W11" i="6"/>
  <c r="K17" i="35"/>
  <c r="K15" i="35"/>
  <c r="W11" i="1"/>
  <c r="W11" i="26"/>
  <c r="W11" i="22"/>
  <c r="K16" i="35"/>
  <c r="K14" i="35"/>
  <c r="K13" i="35"/>
  <c r="K12" i="35"/>
  <c r="K11" i="35"/>
  <c r="K10" i="35"/>
  <c r="W11" i="13"/>
  <c r="W11" i="5"/>
  <c r="W11" i="32"/>
  <c r="W11" i="18"/>
  <c r="W11" i="11"/>
  <c r="W11" i="4"/>
  <c r="W11" i="10"/>
  <c r="W11" i="34"/>
  <c r="W11" i="28"/>
  <c r="W11" i="36"/>
  <c r="W11" i="19"/>
  <c r="W11" i="35"/>
  <c r="W11" i="16"/>
  <c r="W11" i="38"/>
  <c r="W11" i="27"/>
  <c r="W11" i="14"/>
  <c r="W11" i="9"/>
  <c r="W11" i="25"/>
  <c r="W11" i="24"/>
  <c r="W11" i="20"/>
  <c r="W11" i="17"/>
  <c r="W11" i="8"/>
  <c r="W11" i="23"/>
  <c r="W11" i="37"/>
  <c r="W11" i="12"/>
  <c r="Q16" i="34"/>
  <c r="N16" i="34"/>
  <c r="N10" i="34"/>
  <c r="N18" i="34"/>
  <c r="Q17" i="34"/>
  <c r="R15" i="34"/>
  <c r="N13" i="34"/>
  <c r="Q13" i="34"/>
  <c r="N15" i="34"/>
  <c r="R13" i="34"/>
  <c r="E18" i="31"/>
  <c r="W18" i="34" s="1"/>
  <c r="N11" i="34"/>
  <c r="N12" i="34"/>
  <c r="N17" i="34"/>
  <c r="R12" i="34"/>
  <c r="R10" i="34"/>
  <c r="R14" i="34"/>
  <c r="R11" i="34"/>
  <c r="Q14" i="34"/>
  <c r="R17" i="34"/>
  <c r="Q11" i="34"/>
  <c r="Q12" i="34"/>
  <c r="R16" i="34"/>
  <c r="H18" i="31"/>
  <c r="Q15" i="31" s="1"/>
  <c r="B11" i="34"/>
  <c r="B18" i="1"/>
  <c r="K14" i="1" s="1"/>
  <c r="B14" i="34"/>
  <c r="V12" i="34"/>
  <c r="Q15" i="34"/>
  <c r="M10" i="1"/>
  <c r="M18" i="1"/>
  <c r="D18" i="34"/>
  <c r="M12" i="34" s="1"/>
  <c r="Q10" i="34"/>
  <c r="M14" i="1"/>
  <c r="Z15" i="4"/>
  <c r="Z15" i="5"/>
  <c r="Z15" i="6"/>
  <c r="Z15" i="7"/>
  <c r="Z15" i="8"/>
  <c r="Z15" i="9"/>
  <c r="Z15" i="35"/>
  <c r="Z15" i="10"/>
  <c r="Z15" i="11"/>
  <c r="Z15" i="14"/>
  <c r="Z15" i="16"/>
  <c r="Z15" i="13"/>
  <c r="Z15" i="18"/>
  <c r="Z15" i="15"/>
  <c r="Z15" i="12"/>
  <c r="Z15" i="19"/>
  <c r="Z15" i="20"/>
  <c r="Z15" i="21"/>
  <c r="Z15" i="22"/>
  <c r="Z15" i="37"/>
  <c r="Z15" i="23"/>
  <c r="Z15" i="24"/>
  <c r="Z15" i="25"/>
  <c r="Z15" i="38"/>
  <c r="Z15" i="26"/>
  <c r="Z15" i="36"/>
  <c r="Z15" i="17"/>
  <c r="Z15" i="1"/>
  <c r="Z15" i="27"/>
  <c r="Z15" i="32"/>
  <c r="Z15" i="28"/>
  <c r="Y12" i="4"/>
  <c r="Y12" i="5"/>
  <c r="Y12" i="6"/>
  <c r="Y12" i="7"/>
  <c r="Y12" i="8"/>
  <c r="Y12" i="9"/>
  <c r="Y12" i="35"/>
  <c r="Y12" i="10"/>
  <c r="Y12" i="11"/>
  <c r="Y12" i="12"/>
  <c r="Y12" i="13"/>
  <c r="Y12" i="14"/>
  <c r="Y12" i="15"/>
  <c r="Y12" i="16"/>
  <c r="Y12" i="17"/>
  <c r="Y12" i="18"/>
  <c r="Y12" i="22"/>
  <c r="Y12" i="37"/>
  <c r="Y12" i="23"/>
  <c r="Y12" i="19"/>
  <c r="Y12" i="36"/>
  <c r="Y12" i="21"/>
  <c r="Y12" i="38"/>
  <c r="Y12" i="1"/>
  <c r="Y12" i="27"/>
  <c r="Y12" i="20"/>
  <c r="Y12" i="24"/>
  <c r="Y12" i="28"/>
  <c r="Y12" i="32"/>
  <c r="Y12" i="26"/>
  <c r="Y12" i="25"/>
  <c r="Z15" i="34"/>
  <c r="X15" i="4"/>
  <c r="X15" i="5"/>
  <c r="X15" i="6"/>
  <c r="X15" i="7"/>
  <c r="X15" i="8"/>
  <c r="X15" i="9"/>
  <c r="X15" i="35"/>
  <c r="X15" i="10"/>
  <c r="X15" i="11"/>
  <c r="X15" i="12"/>
  <c r="X15" i="13"/>
  <c r="X15" i="14"/>
  <c r="X15" i="15"/>
  <c r="X15" i="16"/>
  <c r="X15" i="17"/>
  <c r="X15" i="18"/>
  <c r="X15" i="36"/>
  <c r="X15" i="20"/>
  <c r="X15" i="37"/>
  <c r="X15" i="23"/>
  <c r="X15" i="24"/>
  <c r="X15" i="25"/>
  <c r="X15" i="38"/>
  <c r="X15" i="26"/>
  <c r="X15" i="27"/>
  <c r="X15" i="28"/>
  <c r="X15" i="32"/>
  <c r="X15" i="1"/>
  <c r="X15" i="19"/>
  <c r="X15" i="22"/>
  <c r="X15" i="21"/>
  <c r="V10" i="5"/>
  <c r="V10" i="9"/>
  <c r="V10" i="6"/>
  <c r="V10" i="35"/>
  <c r="V10" i="12"/>
  <c r="V10" i="13"/>
  <c r="V10" i="14"/>
  <c r="V10" i="15"/>
  <c r="V10" i="16"/>
  <c r="V10" i="17"/>
  <c r="V10" i="18"/>
  <c r="V10" i="11"/>
  <c r="V10" i="8"/>
  <c r="V10" i="7"/>
  <c r="V10" i="10"/>
  <c r="V10" i="4"/>
  <c r="V10" i="21"/>
  <c r="V10" i="36"/>
  <c r="V10" i="20"/>
  <c r="V10" i="22"/>
  <c r="V10" i="37"/>
  <c r="V10" i="23"/>
  <c r="V10" i="24"/>
  <c r="V10" i="25"/>
  <c r="V10" i="38"/>
  <c r="V10" i="26"/>
  <c r="V10" i="27"/>
  <c r="V10" i="28"/>
  <c r="V10" i="32"/>
  <c r="V10" i="1"/>
  <c r="V10" i="19"/>
  <c r="U15" i="4"/>
  <c r="U15" i="5"/>
  <c r="U15" i="6"/>
  <c r="U15" i="7"/>
  <c r="U15" i="8"/>
  <c r="U15" i="9"/>
  <c r="U15" i="35"/>
  <c r="U15" i="10"/>
  <c r="U15" i="11"/>
  <c r="U15" i="12"/>
  <c r="U15" i="17"/>
  <c r="U15" i="14"/>
  <c r="U15" i="36"/>
  <c r="U15" i="19"/>
  <c r="U15" i="20"/>
  <c r="U15" i="21"/>
  <c r="U15" i="22"/>
  <c r="U15" i="16"/>
  <c r="U15" i="13"/>
  <c r="U15" i="18"/>
  <c r="U15" i="15"/>
  <c r="U15" i="37"/>
  <c r="U15" i="23"/>
  <c r="U15" i="24"/>
  <c r="U15" i="25"/>
  <c r="U15" i="38"/>
  <c r="U15" i="26"/>
  <c r="L15" i="31"/>
  <c r="U15" i="28"/>
  <c r="U15" i="32"/>
  <c r="U15" i="1"/>
  <c r="U15" i="27"/>
  <c r="T17" i="6"/>
  <c r="T17" i="35"/>
  <c r="T17" i="4"/>
  <c r="T17" i="8"/>
  <c r="T17" i="11"/>
  <c r="T17" i="5"/>
  <c r="T17" i="9"/>
  <c r="T17" i="12"/>
  <c r="T17" i="17"/>
  <c r="T17" i="14"/>
  <c r="T17" i="10"/>
  <c r="T17" i="16"/>
  <c r="T17" i="13"/>
  <c r="T17" i="19"/>
  <c r="T17" i="20"/>
  <c r="T17" i="21"/>
  <c r="T17" i="18"/>
  <c r="T17" i="15"/>
  <c r="T17" i="36"/>
  <c r="T17" i="7"/>
  <c r="T17" i="22"/>
  <c r="T17" i="37"/>
  <c r="T17" i="23"/>
  <c r="T17" i="24"/>
  <c r="T17" i="25"/>
  <c r="T17" i="38"/>
  <c r="T17" i="26"/>
  <c r="T17" i="27"/>
  <c r="T17" i="28"/>
  <c r="T17" i="32"/>
  <c r="T17" i="1"/>
  <c r="AA15" i="4"/>
  <c r="AA15" i="5"/>
  <c r="AA15" i="6"/>
  <c r="AA15" i="7"/>
  <c r="AA15" i="8"/>
  <c r="AA15" i="9"/>
  <c r="AA15" i="35"/>
  <c r="AA15" i="10"/>
  <c r="AA15" i="11"/>
  <c r="AA15" i="36"/>
  <c r="AA15" i="16"/>
  <c r="AA15" i="13"/>
  <c r="AA15" i="18"/>
  <c r="AA15" i="15"/>
  <c r="AA15" i="12"/>
  <c r="AA15" i="17"/>
  <c r="AA15" i="19"/>
  <c r="AA15" i="22"/>
  <c r="AA15" i="14"/>
  <c r="AA15" i="21"/>
  <c r="AA15" i="1"/>
  <c r="AA15" i="20"/>
  <c r="AA15" i="24"/>
  <c r="AA15" i="27"/>
  <c r="AA15" i="26"/>
  <c r="AA15" i="32"/>
  <c r="AA15" i="25"/>
  <c r="AA15" i="37"/>
  <c r="AA15" i="38"/>
  <c r="AA15" i="23"/>
  <c r="AA15" i="28"/>
  <c r="Z14" i="4"/>
  <c r="Z14" i="5"/>
  <c r="Z14" i="6"/>
  <c r="Z14" i="7"/>
  <c r="Z14" i="8"/>
  <c r="Z14" i="9"/>
  <c r="Z14" i="35"/>
  <c r="Z14" i="10"/>
  <c r="Z14" i="11"/>
  <c r="Z14" i="13"/>
  <c r="Z14" i="15"/>
  <c r="Z14" i="12"/>
  <c r="Z14" i="17"/>
  <c r="Z14" i="14"/>
  <c r="Z14" i="36"/>
  <c r="Z14" i="19"/>
  <c r="Z14" i="20"/>
  <c r="Z14" i="21"/>
  <c r="Z14" i="22"/>
  <c r="Z14" i="16"/>
  <c r="Z14" i="37"/>
  <c r="Z14" i="23"/>
  <c r="Z14" i="24"/>
  <c r="Z14" i="25"/>
  <c r="Z14" i="38"/>
  <c r="Z14" i="26"/>
  <c r="Z14" i="18"/>
  <c r="Z14" i="32"/>
  <c r="Z14" i="28"/>
  <c r="Z14" i="27"/>
  <c r="Z14" i="1"/>
  <c r="Y11" i="4"/>
  <c r="Y11" i="5"/>
  <c r="Y11" i="6"/>
  <c r="Y11" i="7"/>
  <c r="Y11" i="8"/>
  <c r="Y11" i="9"/>
  <c r="Y11" i="35"/>
  <c r="Y11" i="10"/>
  <c r="Y11" i="11"/>
  <c r="Y11" i="12"/>
  <c r="Y11" i="13"/>
  <c r="Y11" i="14"/>
  <c r="Y11" i="15"/>
  <c r="Y11" i="16"/>
  <c r="Y11" i="17"/>
  <c r="Y11" i="18"/>
  <c r="Y11" i="21"/>
  <c r="Y11" i="22"/>
  <c r="Y11" i="37"/>
  <c r="Y11" i="20"/>
  <c r="Y11" i="36"/>
  <c r="Y11" i="25"/>
  <c r="Y11" i="32"/>
  <c r="Y11" i="26"/>
  <c r="Y11" i="23"/>
  <c r="Y11" i="38"/>
  <c r="Y11" i="28"/>
  <c r="Y11" i="19"/>
  <c r="Y11" i="24"/>
  <c r="Y11" i="1"/>
  <c r="Y11" i="27"/>
  <c r="X14" i="4"/>
  <c r="X14" i="5"/>
  <c r="X14" i="6"/>
  <c r="X14" i="7"/>
  <c r="X14" i="8"/>
  <c r="X14" i="9"/>
  <c r="X14" i="35"/>
  <c r="X14" i="10"/>
  <c r="X14" i="11"/>
  <c r="X14" i="12"/>
  <c r="X14" i="13"/>
  <c r="X14" i="14"/>
  <c r="X14" i="15"/>
  <c r="X14" i="16"/>
  <c r="X14" i="17"/>
  <c r="X14" i="18"/>
  <c r="X14" i="36"/>
  <c r="X14" i="19"/>
  <c r="X14" i="37"/>
  <c r="X14" i="23"/>
  <c r="X14" i="24"/>
  <c r="X14" i="25"/>
  <c r="X14" i="38"/>
  <c r="X14" i="26"/>
  <c r="X14" i="27"/>
  <c r="X14" i="28"/>
  <c r="X14" i="32"/>
  <c r="X14" i="1"/>
  <c r="X14" i="21"/>
  <c r="X14" i="22"/>
  <c r="X14" i="20"/>
  <c r="X15" i="34"/>
  <c r="U15" i="34"/>
  <c r="V17" i="4"/>
  <c r="V17" i="8"/>
  <c r="V17" i="11"/>
  <c r="V17" i="5"/>
  <c r="V17" i="9"/>
  <c r="V17" i="13"/>
  <c r="V17" i="14"/>
  <c r="V17" i="15"/>
  <c r="V17" i="16"/>
  <c r="V17" i="17"/>
  <c r="V17" i="18"/>
  <c r="V17" i="36"/>
  <c r="V17" i="10"/>
  <c r="V17" i="35"/>
  <c r="V17" i="12"/>
  <c r="V17" i="7"/>
  <c r="V17" i="20"/>
  <c r="V17" i="6"/>
  <c r="V17" i="22"/>
  <c r="V17" i="19"/>
  <c r="V17" i="37"/>
  <c r="V17" i="23"/>
  <c r="V17" i="24"/>
  <c r="V17" i="25"/>
  <c r="V17" i="38"/>
  <c r="V17" i="26"/>
  <c r="V17" i="27"/>
  <c r="V17" i="28"/>
  <c r="V17" i="32"/>
  <c r="V17" i="1"/>
  <c r="V17" i="21"/>
  <c r="U14" i="4"/>
  <c r="U14" i="5"/>
  <c r="U14" i="6"/>
  <c r="U14" i="7"/>
  <c r="U14" i="8"/>
  <c r="U14" i="9"/>
  <c r="U14" i="35"/>
  <c r="U14" i="10"/>
  <c r="U14" i="11"/>
  <c r="U14" i="16"/>
  <c r="U14" i="13"/>
  <c r="U14" i="18"/>
  <c r="U14" i="36"/>
  <c r="U14" i="19"/>
  <c r="U14" i="20"/>
  <c r="U14" i="21"/>
  <c r="U14" i="22"/>
  <c r="U14" i="15"/>
  <c r="U14" i="12"/>
  <c r="U14" i="17"/>
  <c r="U14" i="14"/>
  <c r="U14" i="37"/>
  <c r="U14" i="23"/>
  <c r="U14" i="24"/>
  <c r="U14" i="25"/>
  <c r="U14" i="38"/>
  <c r="U14" i="26"/>
  <c r="U14" i="1"/>
  <c r="L14" i="31"/>
  <c r="U14" i="27"/>
  <c r="U14" i="32"/>
  <c r="U14" i="28"/>
  <c r="AA14" i="4"/>
  <c r="AA14" i="5"/>
  <c r="AA14" i="6"/>
  <c r="AA14" i="7"/>
  <c r="AA14" i="8"/>
  <c r="AA14" i="9"/>
  <c r="AA14" i="35"/>
  <c r="AA14" i="10"/>
  <c r="AA14" i="11"/>
  <c r="AA14" i="18"/>
  <c r="AA14" i="15"/>
  <c r="AA14" i="12"/>
  <c r="AA14" i="17"/>
  <c r="AA14" i="14"/>
  <c r="AA14" i="36"/>
  <c r="AA14" i="16"/>
  <c r="AA14" i="21"/>
  <c r="AA14" i="22"/>
  <c r="AA14" i="20"/>
  <c r="AA14" i="32"/>
  <c r="AA14" i="13"/>
  <c r="AA14" i="38"/>
  <c r="AA14" i="28"/>
  <c r="R14" i="31"/>
  <c r="AA14" i="23"/>
  <c r="AA14" i="25"/>
  <c r="AA14" i="19"/>
  <c r="AA14" i="24"/>
  <c r="AA14" i="26"/>
  <c r="AA14" i="1"/>
  <c r="AA14" i="37"/>
  <c r="AA14" i="27"/>
  <c r="Z13" i="4"/>
  <c r="Z13" i="5"/>
  <c r="Z13" i="6"/>
  <c r="Z13" i="7"/>
  <c r="Z13" i="8"/>
  <c r="Z13" i="9"/>
  <c r="Z13" i="35"/>
  <c r="Z13" i="10"/>
  <c r="Z13" i="11"/>
  <c r="Z13" i="12"/>
  <c r="Z13" i="17"/>
  <c r="Z13" i="14"/>
  <c r="Z13" i="16"/>
  <c r="Z13" i="13"/>
  <c r="Z13" i="18"/>
  <c r="Z13" i="36"/>
  <c r="Z13" i="19"/>
  <c r="Z13" i="20"/>
  <c r="Z13" i="21"/>
  <c r="Z13" i="22"/>
  <c r="Z13" i="37"/>
  <c r="Z13" i="23"/>
  <c r="Z13" i="24"/>
  <c r="Z13" i="25"/>
  <c r="Z13" i="38"/>
  <c r="Z13" i="26"/>
  <c r="Z13" i="15"/>
  <c r="Z13" i="28"/>
  <c r="Z13" i="1"/>
  <c r="Z13" i="27"/>
  <c r="Z13" i="32"/>
  <c r="Y10" i="4"/>
  <c r="Y10" i="5"/>
  <c r="Y10" i="6"/>
  <c r="Y10" i="7"/>
  <c r="Y10" i="8"/>
  <c r="Y10" i="9"/>
  <c r="Y10" i="35"/>
  <c r="Y10" i="10"/>
  <c r="Y10" i="11"/>
  <c r="Y10" i="12"/>
  <c r="Y10" i="13"/>
  <c r="Y10" i="14"/>
  <c r="Y10" i="15"/>
  <c r="Y10" i="16"/>
  <c r="Y10" i="17"/>
  <c r="Y10" i="18"/>
  <c r="Y10" i="36"/>
  <c r="Y10" i="20"/>
  <c r="Y10" i="22"/>
  <c r="Y10" i="37"/>
  <c r="Y10" i="19"/>
  <c r="Y10" i="21"/>
  <c r="Y10" i="24"/>
  <c r="Y10" i="28"/>
  <c r="Y10" i="1"/>
  <c r="Y10" i="38"/>
  <c r="Y10" i="25"/>
  <c r="Y10" i="27"/>
  <c r="Y10" i="26"/>
  <c r="Y10" i="23"/>
  <c r="Y10" i="32"/>
  <c r="Y12" i="34"/>
  <c r="W15" i="4"/>
  <c r="W15" i="5"/>
  <c r="W15" i="6"/>
  <c r="W15" i="7"/>
  <c r="W15" i="8"/>
  <c r="W15" i="9"/>
  <c r="W15" i="35"/>
  <c r="W15" i="10"/>
  <c r="W15" i="11"/>
  <c r="W15" i="17"/>
  <c r="W15" i="14"/>
  <c r="W15" i="16"/>
  <c r="W15" i="13"/>
  <c r="W15" i="18"/>
  <c r="W15" i="15"/>
  <c r="W15" i="12"/>
  <c r="W15" i="20"/>
  <c r="W15" i="37"/>
  <c r="W15" i="23"/>
  <c r="W15" i="36"/>
  <c r="W15" i="19"/>
  <c r="W15" i="22"/>
  <c r="W15" i="38"/>
  <c r="W15" i="28"/>
  <c r="W15" i="24"/>
  <c r="W15" i="1"/>
  <c r="W15" i="26"/>
  <c r="W15" i="27"/>
  <c r="N15" i="31"/>
  <c r="W15" i="25"/>
  <c r="W15" i="32"/>
  <c r="W15" i="21"/>
  <c r="AA16" i="4"/>
  <c r="AA16" i="5"/>
  <c r="AA16" i="6"/>
  <c r="AA16" i="7"/>
  <c r="AA16" i="8"/>
  <c r="AA16" i="9"/>
  <c r="AA16" i="35"/>
  <c r="AA16" i="10"/>
  <c r="AA16" i="11"/>
  <c r="AA16" i="12"/>
  <c r="AA16" i="17"/>
  <c r="AA16" i="14"/>
  <c r="AA16" i="36"/>
  <c r="AA16" i="16"/>
  <c r="AA16" i="13"/>
  <c r="AA16" i="18"/>
  <c r="AA16" i="15"/>
  <c r="AA16" i="20"/>
  <c r="AA16" i="19"/>
  <c r="AA16" i="22"/>
  <c r="AA16" i="25"/>
  <c r="AA16" i="28"/>
  <c r="AA16" i="1"/>
  <c r="R16" i="31"/>
  <c r="AA16" i="37"/>
  <c r="AA16" i="38"/>
  <c r="AA16" i="27"/>
  <c r="AA16" i="26"/>
  <c r="AA16" i="23"/>
  <c r="AA16" i="21"/>
  <c r="AA16" i="24"/>
  <c r="AA16" i="32"/>
  <c r="T16" i="5"/>
  <c r="T16" i="9"/>
  <c r="T16" i="7"/>
  <c r="T16" i="10"/>
  <c r="T16" i="4"/>
  <c r="T16" i="8"/>
  <c r="T16" i="11"/>
  <c r="T16" i="16"/>
  <c r="T16" i="6"/>
  <c r="T16" i="13"/>
  <c r="T16" i="18"/>
  <c r="T16" i="15"/>
  <c r="T16" i="35"/>
  <c r="T16" i="12"/>
  <c r="T16" i="19"/>
  <c r="T16" i="20"/>
  <c r="T16" i="21"/>
  <c r="T16" i="17"/>
  <c r="T16" i="14"/>
  <c r="T16" i="36"/>
  <c r="T16" i="22"/>
  <c r="T16" i="37"/>
  <c r="T16" i="23"/>
  <c r="T16" i="24"/>
  <c r="T16" i="25"/>
  <c r="T16" i="38"/>
  <c r="T16" i="26"/>
  <c r="T16" i="27"/>
  <c r="T16" i="28"/>
  <c r="T16" i="32"/>
  <c r="T16" i="1"/>
  <c r="X13" i="4"/>
  <c r="X13" i="5"/>
  <c r="X13" i="6"/>
  <c r="X13" i="7"/>
  <c r="X13" i="8"/>
  <c r="X13" i="9"/>
  <c r="X13" i="35"/>
  <c r="X13" i="10"/>
  <c r="X13" i="11"/>
  <c r="X13" i="12"/>
  <c r="X13" i="13"/>
  <c r="X13" i="14"/>
  <c r="X13" i="15"/>
  <c r="X13" i="16"/>
  <c r="X13" i="17"/>
  <c r="X13" i="18"/>
  <c r="X13" i="36"/>
  <c r="X13" i="21"/>
  <c r="X13" i="22"/>
  <c r="X13" i="37"/>
  <c r="X13" i="23"/>
  <c r="X13" i="24"/>
  <c r="X13" i="25"/>
  <c r="X13" i="38"/>
  <c r="X13" i="26"/>
  <c r="X13" i="27"/>
  <c r="X13" i="28"/>
  <c r="X13" i="32"/>
  <c r="X13" i="1"/>
  <c r="X13" i="20"/>
  <c r="X13" i="19"/>
  <c r="V16" i="7"/>
  <c r="V16" i="10"/>
  <c r="V16" i="4"/>
  <c r="V16" i="8"/>
  <c r="V16" i="11"/>
  <c r="V16" i="13"/>
  <c r="V16" i="14"/>
  <c r="V16" i="15"/>
  <c r="V16" i="16"/>
  <c r="V16" i="17"/>
  <c r="V16" i="18"/>
  <c r="V16" i="36"/>
  <c r="V16" i="6"/>
  <c r="V16" i="5"/>
  <c r="V16" i="35"/>
  <c r="V16" i="12"/>
  <c r="V16" i="9"/>
  <c r="V16" i="19"/>
  <c r="V16" i="22"/>
  <c r="V16" i="21"/>
  <c r="V16" i="37"/>
  <c r="V16" i="23"/>
  <c r="V16" i="24"/>
  <c r="V16" i="25"/>
  <c r="V16" i="38"/>
  <c r="V16" i="26"/>
  <c r="V16" i="27"/>
  <c r="V16" i="28"/>
  <c r="V16" i="32"/>
  <c r="V16" i="1"/>
  <c r="V16" i="20"/>
  <c r="V17" i="34"/>
  <c r="U13" i="4"/>
  <c r="U13" i="5"/>
  <c r="U13" i="6"/>
  <c r="U13" i="7"/>
  <c r="U13" i="8"/>
  <c r="U13" i="9"/>
  <c r="U13" i="35"/>
  <c r="U13" i="10"/>
  <c r="U13" i="11"/>
  <c r="U13" i="18"/>
  <c r="U13" i="15"/>
  <c r="U13" i="12"/>
  <c r="U13" i="17"/>
  <c r="U13" i="36"/>
  <c r="U13" i="19"/>
  <c r="U13" i="20"/>
  <c r="U13" i="21"/>
  <c r="U13" i="14"/>
  <c r="U13" i="16"/>
  <c r="U13" i="13"/>
  <c r="U13" i="22"/>
  <c r="U13" i="37"/>
  <c r="U13" i="23"/>
  <c r="U13" i="24"/>
  <c r="U13" i="25"/>
  <c r="U13" i="38"/>
  <c r="U13" i="26"/>
  <c r="U13" i="32"/>
  <c r="L13" i="31"/>
  <c r="U13" i="27"/>
  <c r="U13" i="28"/>
  <c r="U13" i="1"/>
  <c r="T15" i="4"/>
  <c r="T15" i="8"/>
  <c r="T15" i="6"/>
  <c r="T15" i="35"/>
  <c r="T15" i="7"/>
  <c r="T15" i="10"/>
  <c r="T15" i="15"/>
  <c r="T15" i="12"/>
  <c r="T15" i="11"/>
  <c r="T15" i="17"/>
  <c r="T15" i="5"/>
  <c r="T15" i="14"/>
  <c r="T15" i="36"/>
  <c r="T15" i="19"/>
  <c r="T15" i="20"/>
  <c r="T15" i="21"/>
  <c r="T15" i="16"/>
  <c r="T15" i="9"/>
  <c r="T15" i="13"/>
  <c r="T15" i="22"/>
  <c r="T15" i="18"/>
  <c r="T15" i="37"/>
  <c r="T15" i="23"/>
  <c r="T15" i="24"/>
  <c r="T15" i="25"/>
  <c r="T15" i="38"/>
  <c r="T15" i="26"/>
  <c r="T15" i="27"/>
  <c r="T15" i="28"/>
  <c r="T15" i="32"/>
  <c r="T15" i="1"/>
  <c r="T16" i="34"/>
  <c r="AA13" i="4"/>
  <c r="AA13" i="5"/>
  <c r="AA13" i="6"/>
  <c r="AA13" i="7"/>
  <c r="AA13" i="8"/>
  <c r="AA13" i="9"/>
  <c r="AA13" i="35"/>
  <c r="AA13" i="10"/>
  <c r="AA13" i="11"/>
  <c r="AA13" i="17"/>
  <c r="AA13" i="14"/>
  <c r="AA13" i="16"/>
  <c r="AA13" i="13"/>
  <c r="AA13" i="18"/>
  <c r="AA13" i="36"/>
  <c r="AA13" i="15"/>
  <c r="AA13" i="20"/>
  <c r="AA13" i="12"/>
  <c r="AA13" i="19"/>
  <c r="AA13" i="21"/>
  <c r="AA13" i="23"/>
  <c r="AA13" i="26"/>
  <c r="AA13" i="28"/>
  <c r="AA13" i="25"/>
  <c r="AA13" i="1"/>
  <c r="AA13" i="27"/>
  <c r="R13" i="31"/>
  <c r="AA13" i="38"/>
  <c r="AA13" i="32"/>
  <c r="AA13" i="24"/>
  <c r="AA13" i="34"/>
  <c r="AA13" i="22"/>
  <c r="AA13" i="37"/>
  <c r="W16" i="4"/>
  <c r="W16" i="5"/>
  <c r="W16" i="6"/>
  <c r="W16" i="7"/>
  <c r="W16" i="8"/>
  <c r="W16" i="9"/>
  <c r="W16" i="35"/>
  <c r="W16" i="10"/>
  <c r="W16" i="11"/>
  <c r="W16" i="12"/>
  <c r="W16" i="18"/>
  <c r="W16" i="15"/>
  <c r="W16" i="17"/>
  <c r="W16" i="14"/>
  <c r="W16" i="36"/>
  <c r="W16" i="16"/>
  <c r="W16" i="19"/>
  <c r="W16" i="22"/>
  <c r="W16" i="21"/>
  <c r="W16" i="37"/>
  <c r="W16" i="23"/>
  <c r="W16" i="20"/>
  <c r="W16" i="13"/>
  <c r="W16" i="24"/>
  <c r="W16" i="26"/>
  <c r="W16" i="32"/>
  <c r="W16" i="25"/>
  <c r="W16" i="27"/>
  <c r="W16" i="28"/>
  <c r="W16" i="38"/>
  <c r="W16" i="1"/>
  <c r="Z12" i="4"/>
  <c r="Z12" i="5"/>
  <c r="Z12" i="6"/>
  <c r="Z12" i="7"/>
  <c r="Z12" i="8"/>
  <c r="Z12" i="9"/>
  <c r="Z12" i="35"/>
  <c r="Z12" i="10"/>
  <c r="Z12" i="11"/>
  <c r="Z12" i="16"/>
  <c r="Z12" i="13"/>
  <c r="Z12" i="18"/>
  <c r="Z12" i="15"/>
  <c r="Z12" i="12"/>
  <c r="Z12" i="17"/>
  <c r="Z12" i="36"/>
  <c r="Z12" i="19"/>
  <c r="Z12" i="20"/>
  <c r="Z12" i="21"/>
  <c r="Z12" i="22"/>
  <c r="Z12" i="37"/>
  <c r="Z12" i="23"/>
  <c r="Z12" i="24"/>
  <c r="Z12" i="25"/>
  <c r="Z12" i="38"/>
  <c r="Z12" i="14"/>
  <c r="Z12" i="1"/>
  <c r="Z12" i="27"/>
  <c r="Z12" i="32"/>
  <c r="Z12" i="26"/>
  <c r="Z12" i="28"/>
  <c r="Y17" i="4"/>
  <c r="Y17" i="5"/>
  <c r="Y17" i="6"/>
  <c r="Y17" i="7"/>
  <c r="Y17" i="8"/>
  <c r="Y17" i="9"/>
  <c r="Y17" i="35"/>
  <c r="Y17" i="10"/>
  <c r="Y17" i="11"/>
  <c r="Y17" i="12"/>
  <c r="Y17" i="13"/>
  <c r="Y17" i="14"/>
  <c r="Y17" i="15"/>
  <c r="Y17" i="16"/>
  <c r="Y17" i="17"/>
  <c r="Y17" i="18"/>
  <c r="Y17" i="36"/>
  <c r="Y17" i="22"/>
  <c r="Y17" i="19"/>
  <c r="Y17" i="37"/>
  <c r="Y17" i="23"/>
  <c r="Y17" i="21"/>
  <c r="Y17" i="20"/>
  <c r="Y17" i="1"/>
  <c r="Y17" i="27"/>
  <c r="Y17" i="38"/>
  <c r="Y17" i="32"/>
  <c r="Y17" i="24"/>
  <c r="Y17" i="26"/>
  <c r="Y17" i="28"/>
  <c r="Y17" i="25"/>
  <c r="X12" i="4"/>
  <c r="X12" i="5"/>
  <c r="X12" i="6"/>
  <c r="X12" i="7"/>
  <c r="X12" i="8"/>
  <c r="X12" i="9"/>
  <c r="X12" i="35"/>
  <c r="X12" i="10"/>
  <c r="X12" i="11"/>
  <c r="X12" i="12"/>
  <c r="X12" i="13"/>
  <c r="X12" i="14"/>
  <c r="X12" i="15"/>
  <c r="X12" i="16"/>
  <c r="X12" i="17"/>
  <c r="X12" i="18"/>
  <c r="X12" i="36"/>
  <c r="X12" i="20"/>
  <c r="X12" i="22"/>
  <c r="X12" i="37"/>
  <c r="X12" i="23"/>
  <c r="X12" i="24"/>
  <c r="X12" i="25"/>
  <c r="X12" i="38"/>
  <c r="X12" i="26"/>
  <c r="X12" i="27"/>
  <c r="X12" i="28"/>
  <c r="X12" i="32"/>
  <c r="X12" i="1"/>
  <c r="X12" i="19"/>
  <c r="X12" i="21"/>
  <c r="X13" i="34"/>
  <c r="W12" i="4"/>
  <c r="W12" i="5"/>
  <c r="W12" i="6"/>
  <c r="W12" i="7"/>
  <c r="W12" i="8"/>
  <c r="W12" i="9"/>
  <c r="W12" i="35"/>
  <c r="W12" i="10"/>
  <c r="W12" i="11"/>
  <c r="W12" i="14"/>
  <c r="W12" i="16"/>
  <c r="W12" i="13"/>
  <c r="W12" i="18"/>
  <c r="W12" i="15"/>
  <c r="W12" i="12"/>
  <c r="W12" i="20"/>
  <c r="W12" i="22"/>
  <c r="W12" i="37"/>
  <c r="W12" i="23"/>
  <c r="W12" i="36"/>
  <c r="W12" i="19"/>
  <c r="W12" i="21"/>
  <c r="W12" i="28"/>
  <c r="W12" i="38"/>
  <c r="W12" i="1"/>
  <c r="W12" i="27"/>
  <c r="W12" i="24"/>
  <c r="W12" i="17"/>
  <c r="W12" i="32"/>
  <c r="W12" i="26"/>
  <c r="W12" i="25"/>
  <c r="Y17" i="34"/>
  <c r="V11" i="6"/>
  <c r="V11" i="35"/>
  <c r="V11" i="7"/>
  <c r="V11" i="10"/>
  <c r="V11" i="12"/>
  <c r="V11" i="13"/>
  <c r="V11" i="14"/>
  <c r="V11" i="15"/>
  <c r="V11" i="16"/>
  <c r="V11" i="17"/>
  <c r="V11" i="18"/>
  <c r="V11" i="9"/>
  <c r="V11" i="8"/>
  <c r="V11" i="5"/>
  <c r="V11" i="4"/>
  <c r="V11" i="11"/>
  <c r="V11" i="36"/>
  <c r="V11" i="19"/>
  <c r="V11" i="21"/>
  <c r="V11" i="22"/>
  <c r="V11" i="37"/>
  <c r="V11" i="23"/>
  <c r="V11" i="24"/>
  <c r="V11" i="25"/>
  <c r="V11" i="38"/>
  <c r="V11" i="26"/>
  <c r="V11" i="27"/>
  <c r="V11" i="28"/>
  <c r="V11" i="32"/>
  <c r="V11" i="1"/>
  <c r="V11" i="20"/>
  <c r="T10" i="7"/>
  <c r="T10" i="10"/>
  <c r="T10" i="5"/>
  <c r="T10" i="9"/>
  <c r="T10" i="6"/>
  <c r="T10" i="35"/>
  <c r="T10" i="4"/>
  <c r="T10" i="18"/>
  <c r="T10" i="11"/>
  <c r="T10" i="15"/>
  <c r="T10" i="12"/>
  <c r="T10" i="8"/>
  <c r="T10" i="17"/>
  <c r="T10" i="14"/>
  <c r="T10" i="36"/>
  <c r="T10" i="19"/>
  <c r="T10" i="20"/>
  <c r="T10" i="21"/>
  <c r="T10" i="16"/>
  <c r="T10" i="13"/>
  <c r="T10" i="22"/>
  <c r="T10" i="37"/>
  <c r="T10" i="23"/>
  <c r="T10" i="24"/>
  <c r="T10" i="25"/>
  <c r="T10" i="38"/>
  <c r="T10" i="26"/>
  <c r="T10" i="27"/>
  <c r="T10" i="28"/>
  <c r="T10" i="32"/>
  <c r="T10" i="1"/>
  <c r="AA12" i="4"/>
  <c r="AA12" i="5"/>
  <c r="AA12" i="6"/>
  <c r="AA12" i="7"/>
  <c r="AA12" i="8"/>
  <c r="AA12" i="9"/>
  <c r="AA12" i="35"/>
  <c r="AA12" i="10"/>
  <c r="AA12" i="11"/>
  <c r="AA12" i="16"/>
  <c r="AA12" i="13"/>
  <c r="AA12" i="15"/>
  <c r="AA12" i="12"/>
  <c r="AA12" i="17"/>
  <c r="AA12" i="36"/>
  <c r="AA12" i="14"/>
  <c r="AA12" i="18"/>
  <c r="AA12" i="19"/>
  <c r="AA12" i="21"/>
  <c r="AA12" i="20"/>
  <c r="AA12" i="37"/>
  <c r="AA12" i="38"/>
  <c r="AA12" i="27"/>
  <c r="AA12" i="23"/>
  <c r="AA12" i="24"/>
  <c r="AA12" i="32"/>
  <c r="AA12" i="26"/>
  <c r="R12" i="31"/>
  <c r="AA12" i="22"/>
  <c r="AA12" i="25"/>
  <c r="AA12" i="28"/>
  <c r="AA12" i="1"/>
  <c r="X11" i="4"/>
  <c r="X11" i="5"/>
  <c r="X11" i="6"/>
  <c r="X11" i="7"/>
  <c r="X11" i="8"/>
  <c r="X11" i="9"/>
  <c r="X11" i="35"/>
  <c r="X11" i="10"/>
  <c r="X11" i="11"/>
  <c r="X11" i="12"/>
  <c r="X11" i="13"/>
  <c r="X11" i="14"/>
  <c r="X11" i="15"/>
  <c r="X11" i="16"/>
  <c r="X11" i="17"/>
  <c r="X11" i="18"/>
  <c r="X11" i="36"/>
  <c r="X11" i="19"/>
  <c r="X11" i="21"/>
  <c r="X11" i="22"/>
  <c r="X11" i="37"/>
  <c r="X11" i="23"/>
  <c r="X11" i="24"/>
  <c r="X11" i="25"/>
  <c r="X11" i="38"/>
  <c r="X11" i="26"/>
  <c r="X11" i="27"/>
  <c r="X11" i="28"/>
  <c r="X11" i="32"/>
  <c r="X11" i="1"/>
  <c r="X11" i="20"/>
  <c r="W10" i="4"/>
  <c r="W10" i="5"/>
  <c r="W10" i="6"/>
  <c r="W10" i="7"/>
  <c r="W10" i="8"/>
  <c r="W10" i="9"/>
  <c r="W10" i="35"/>
  <c r="W10" i="10"/>
  <c r="W10" i="11"/>
  <c r="W10" i="12"/>
  <c r="W10" i="17"/>
  <c r="W10" i="14"/>
  <c r="W10" i="16"/>
  <c r="W10" i="13"/>
  <c r="W10" i="18"/>
  <c r="W10" i="21"/>
  <c r="W10" i="36"/>
  <c r="W10" i="20"/>
  <c r="W10" i="22"/>
  <c r="W10" i="37"/>
  <c r="W10" i="15"/>
  <c r="W10" i="19"/>
  <c r="W10" i="38"/>
  <c r="W10" i="26"/>
  <c r="W10" i="24"/>
  <c r="W10" i="28"/>
  <c r="W10" i="1"/>
  <c r="W10" i="25"/>
  <c r="W10" i="27"/>
  <c r="W10" i="23"/>
  <c r="W10" i="32"/>
  <c r="U16" i="4"/>
  <c r="U16" i="5"/>
  <c r="U16" i="6"/>
  <c r="U16" i="7"/>
  <c r="U16" i="8"/>
  <c r="U16" i="9"/>
  <c r="U16" i="35"/>
  <c r="U16" i="10"/>
  <c r="U16" i="11"/>
  <c r="U16" i="12"/>
  <c r="U16" i="13"/>
  <c r="U16" i="18"/>
  <c r="U16" i="15"/>
  <c r="U16" i="19"/>
  <c r="U16" i="20"/>
  <c r="U16" i="21"/>
  <c r="U16" i="22"/>
  <c r="U16" i="17"/>
  <c r="U16" i="14"/>
  <c r="U16" i="36"/>
  <c r="U16" i="37"/>
  <c r="U16" i="23"/>
  <c r="U16" i="24"/>
  <c r="U16" i="25"/>
  <c r="U16" i="38"/>
  <c r="U16" i="26"/>
  <c r="U16" i="27"/>
  <c r="L16" i="31"/>
  <c r="U16" i="32"/>
  <c r="U16" i="16"/>
  <c r="U16" i="1"/>
  <c r="U16" i="28"/>
  <c r="V15" i="6"/>
  <c r="V15" i="35"/>
  <c r="V15" i="7"/>
  <c r="V15" i="10"/>
  <c r="V15" i="12"/>
  <c r="V15" i="13"/>
  <c r="V15" i="14"/>
  <c r="V15" i="15"/>
  <c r="V15" i="16"/>
  <c r="V15" i="17"/>
  <c r="V15" i="18"/>
  <c r="V15" i="36"/>
  <c r="V15" i="11"/>
  <c r="V15" i="5"/>
  <c r="V15" i="4"/>
  <c r="V15" i="9"/>
  <c r="V15" i="8"/>
  <c r="V15" i="21"/>
  <c r="V15" i="20"/>
  <c r="V15" i="37"/>
  <c r="V15" i="23"/>
  <c r="V15" i="24"/>
  <c r="V15" i="25"/>
  <c r="V15" i="38"/>
  <c r="V15" i="26"/>
  <c r="V15" i="27"/>
  <c r="V15" i="28"/>
  <c r="V15" i="32"/>
  <c r="V15" i="1"/>
  <c r="V15" i="19"/>
  <c r="V15" i="22"/>
  <c r="U12" i="4"/>
  <c r="U12" i="5"/>
  <c r="U12" i="6"/>
  <c r="U12" i="7"/>
  <c r="U12" i="8"/>
  <c r="U12" i="9"/>
  <c r="U12" i="35"/>
  <c r="U12" i="10"/>
  <c r="U12" i="11"/>
  <c r="U12" i="17"/>
  <c r="U12" i="14"/>
  <c r="U12" i="16"/>
  <c r="U12" i="36"/>
  <c r="U12" i="19"/>
  <c r="U12" i="20"/>
  <c r="U12" i="21"/>
  <c r="U12" i="13"/>
  <c r="U12" i="18"/>
  <c r="U12" i="15"/>
  <c r="U12" i="12"/>
  <c r="U12" i="22"/>
  <c r="U12" i="37"/>
  <c r="U12" i="23"/>
  <c r="U12" i="24"/>
  <c r="U12" i="25"/>
  <c r="U12" i="38"/>
  <c r="U12" i="28"/>
  <c r="L12" i="31"/>
  <c r="U12" i="1"/>
  <c r="U12" i="27"/>
  <c r="U12" i="32"/>
  <c r="U12" i="26"/>
  <c r="W14" i="4"/>
  <c r="W14" i="5"/>
  <c r="W14" i="6"/>
  <c r="W14" i="7"/>
  <c r="W14" i="8"/>
  <c r="W14" i="9"/>
  <c r="W14" i="35"/>
  <c r="W14" i="10"/>
  <c r="W14" i="11"/>
  <c r="W14" i="16"/>
  <c r="W14" i="13"/>
  <c r="W14" i="15"/>
  <c r="W14" i="12"/>
  <c r="W14" i="17"/>
  <c r="W14" i="14"/>
  <c r="W14" i="19"/>
  <c r="W14" i="37"/>
  <c r="W14" i="23"/>
  <c r="W14" i="21"/>
  <c r="W14" i="22"/>
  <c r="W14" i="18"/>
  <c r="W14" i="36"/>
  <c r="W14" i="1"/>
  <c r="W14" i="25"/>
  <c r="W14" i="27"/>
  <c r="W14" i="20"/>
  <c r="W14" i="32"/>
  <c r="W14" i="26"/>
  <c r="W14" i="38"/>
  <c r="W14" i="24"/>
  <c r="W14" i="28"/>
  <c r="Z11" i="4"/>
  <c r="Z11" i="5"/>
  <c r="Z11" i="6"/>
  <c r="Z11" i="7"/>
  <c r="Z11" i="8"/>
  <c r="Z11" i="9"/>
  <c r="Z11" i="35"/>
  <c r="Z11" i="10"/>
  <c r="Z11" i="11"/>
  <c r="Z11" i="18"/>
  <c r="Z11" i="15"/>
  <c r="Z11" i="12"/>
  <c r="Z11" i="17"/>
  <c r="Z11" i="14"/>
  <c r="Z11" i="16"/>
  <c r="Z11" i="36"/>
  <c r="Z11" i="19"/>
  <c r="Z11" i="20"/>
  <c r="Z11" i="21"/>
  <c r="Z11" i="22"/>
  <c r="Z11" i="37"/>
  <c r="Z11" i="23"/>
  <c r="Z11" i="24"/>
  <c r="Z11" i="25"/>
  <c r="Z11" i="38"/>
  <c r="Z11" i="13"/>
  <c r="Z11" i="32"/>
  <c r="Z11" i="26"/>
  <c r="Z11" i="28"/>
  <c r="Z11" i="1"/>
  <c r="Z11" i="27"/>
  <c r="Y16" i="4"/>
  <c r="Y16" i="5"/>
  <c r="Y16" i="6"/>
  <c r="Y16" i="7"/>
  <c r="Y16" i="8"/>
  <c r="Y16" i="9"/>
  <c r="Y16" i="35"/>
  <c r="Y16" i="10"/>
  <c r="Y16" i="11"/>
  <c r="Y16" i="12"/>
  <c r="Y16" i="13"/>
  <c r="Y16" i="14"/>
  <c r="Y16" i="15"/>
  <c r="Y16" i="16"/>
  <c r="Y16" i="17"/>
  <c r="Y16" i="18"/>
  <c r="Y16" i="36"/>
  <c r="Y16" i="21"/>
  <c r="Y16" i="37"/>
  <c r="Y16" i="23"/>
  <c r="Y16" i="20"/>
  <c r="Y16" i="19"/>
  <c r="Y16" i="22"/>
  <c r="Y16" i="26"/>
  <c r="Y16" i="32"/>
  <c r="Y16" i="25"/>
  <c r="Y16" i="28"/>
  <c r="Y16" i="24"/>
  <c r="Y16" i="38"/>
  <c r="Y16" i="1"/>
  <c r="Y16" i="27"/>
  <c r="W17" i="4"/>
  <c r="W17" i="5"/>
  <c r="W17" i="6"/>
  <c r="W17" i="7"/>
  <c r="W17" i="8"/>
  <c r="W17" i="9"/>
  <c r="W17" i="35"/>
  <c r="W17" i="10"/>
  <c r="W17" i="11"/>
  <c r="W17" i="12"/>
  <c r="W17" i="36"/>
  <c r="W17" i="16"/>
  <c r="W17" i="13"/>
  <c r="W17" i="18"/>
  <c r="W17" i="15"/>
  <c r="W17" i="17"/>
  <c r="W17" i="20"/>
  <c r="W17" i="22"/>
  <c r="W17" i="14"/>
  <c r="W17" i="19"/>
  <c r="W17" i="37"/>
  <c r="W17" i="23"/>
  <c r="W17" i="21"/>
  <c r="W17" i="25"/>
  <c r="W17" i="1"/>
  <c r="W17" i="27"/>
  <c r="W17" i="38"/>
  <c r="W17" i="28"/>
  <c r="W17" i="32"/>
  <c r="W17" i="24"/>
  <c r="W17" i="26"/>
  <c r="V14" i="5"/>
  <c r="V14" i="9"/>
  <c r="V14" i="6"/>
  <c r="V14" i="35"/>
  <c r="V14" i="12"/>
  <c r="V14" i="13"/>
  <c r="V14" i="14"/>
  <c r="V14" i="15"/>
  <c r="V14" i="16"/>
  <c r="V14" i="17"/>
  <c r="V14" i="18"/>
  <c r="V14" i="7"/>
  <c r="V14" i="10"/>
  <c r="V14" i="11"/>
  <c r="V14" i="4"/>
  <c r="V14" i="20"/>
  <c r="V14" i="19"/>
  <c r="V14" i="8"/>
  <c r="V14" i="37"/>
  <c r="V14" i="23"/>
  <c r="V14" i="24"/>
  <c r="V14" i="25"/>
  <c r="V14" i="38"/>
  <c r="V14" i="26"/>
  <c r="V14" i="27"/>
  <c r="V14" i="28"/>
  <c r="V14" i="32"/>
  <c r="V14" i="1"/>
  <c r="V14" i="21"/>
  <c r="V14" i="22"/>
  <c r="V14" i="36"/>
  <c r="V15" i="34"/>
  <c r="U11" i="4"/>
  <c r="U11" i="5"/>
  <c r="U11" i="6"/>
  <c r="U11" i="7"/>
  <c r="U11" i="8"/>
  <c r="U11" i="9"/>
  <c r="U11" i="35"/>
  <c r="U11" i="10"/>
  <c r="U11" i="11"/>
  <c r="U11" i="16"/>
  <c r="U11" i="13"/>
  <c r="U11" i="15"/>
  <c r="U11" i="36"/>
  <c r="U11" i="19"/>
  <c r="U11" i="20"/>
  <c r="U11" i="21"/>
  <c r="U11" i="12"/>
  <c r="U11" i="17"/>
  <c r="U11" i="14"/>
  <c r="U11" i="18"/>
  <c r="U11" i="22"/>
  <c r="U11" i="37"/>
  <c r="U11" i="23"/>
  <c r="U11" i="24"/>
  <c r="U11" i="25"/>
  <c r="U11" i="38"/>
  <c r="U11" i="1"/>
  <c r="U11" i="27"/>
  <c r="L11" i="31"/>
  <c r="U11" i="32"/>
  <c r="U11" i="26"/>
  <c r="U11" i="28"/>
  <c r="T13" i="6"/>
  <c r="T13" i="35"/>
  <c r="T13" i="4"/>
  <c r="T13" i="8"/>
  <c r="T13" i="11"/>
  <c r="T13" i="5"/>
  <c r="T13" i="9"/>
  <c r="T13" i="13"/>
  <c r="T13" i="7"/>
  <c r="T13" i="15"/>
  <c r="T13" i="12"/>
  <c r="T13" i="17"/>
  <c r="T13" i="36"/>
  <c r="T13" i="19"/>
  <c r="T13" i="20"/>
  <c r="T13" i="21"/>
  <c r="T13" i="10"/>
  <c r="T13" i="14"/>
  <c r="T13" i="16"/>
  <c r="T13" i="22"/>
  <c r="T13" i="37"/>
  <c r="T13" i="23"/>
  <c r="T13" i="24"/>
  <c r="T13" i="25"/>
  <c r="T13" i="38"/>
  <c r="T13" i="26"/>
  <c r="T13" i="27"/>
  <c r="T13" i="28"/>
  <c r="T13" i="32"/>
  <c r="T13" i="1"/>
  <c r="T13" i="18"/>
  <c r="AA11" i="4"/>
  <c r="AA11" i="5"/>
  <c r="AA11" i="6"/>
  <c r="AA11" i="7"/>
  <c r="AA11" i="8"/>
  <c r="AA11" i="9"/>
  <c r="AA11" i="35"/>
  <c r="AA11" i="10"/>
  <c r="AA11" i="11"/>
  <c r="AA11" i="15"/>
  <c r="AA11" i="12"/>
  <c r="AA11" i="17"/>
  <c r="AA11" i="14"/>
  <c r="AA11" i="16"/>
  <c r="AA11" i="36"/>
  <c r="AA11" i="13"/>
  <c r="AA11" i="21"/>
  <c r="AA11" i="18"/>
  <c r="AA11" i="20"/>
  <c r="AA11" i="19"/>
  <c r="AA11" i="22"/>
  <c r="AA11" i="25"/>
  <c r="AA11" i="26"/>
  <c r="AA11" i="37"/>
  <c r="AA11" i="23"/>
  <c r="AA11" i="28"/>
  <c r="AA11" i="38"/>
  <c r="R11" i="31"/>
  <c r="AA11" i="1"/>
  <c r="AA11" i="24"/>
  <c r="AA11" i="27"/>
  <c r="AA11" i="32"/>
  <c r="U16" i="34"/>
  <c r="Z10" i="4"/>
  <c r="Z10" i="5"/>
  <c r="Z10" i="6"/>
  <c r="Z10" i="7"/>
  <c r="Z10" i="8"/>
  <c r="Z10" i="9"/>
  <c r="Z10" i="35"/>
  <c r="Z10" i="10"/>
  <c r="Z10" i="11"/>
  <c r="Z10" i="17"/>
  <c r="Z10" i="14"/>
  <c r="Z10" i="16"/>
  <c r="Z10" i="13"/>
  <c r="Z10" i="18"/>
  <c r="Z10" i="15"/>
  <c r="Z10" i="36"/>
  <c r="Z10" i="19"/>
  <c r="Z10" i="20"/>
  <c r="Z10" i="21"/>
  <c r="Z10" i="22"/>
  <c r="Z10" i="37"/>
  <c r="Z10" i="23"/>
  <c r="Z10" i="24"/>
  <c r="Z10" i="25"/>
  <c r="Z10" i="38"/>
  <c r="Z10" i="12"/>
  <c r="Z10" i="28"/>
  <c r="Z10" i="1"/>
  <c r="Z10" i="27"/>
  <c r="Z10" i="34"/>
  <c r="Z10" i="32"/>
  <c r="Z10" i="26"/>
  <c r="Y15" i="4"/>
  <c r="Y15" i="5"/>
  <c r="Y15" i="6"/>
  <c r="Y15" i="7"/>
  <c r="Y15" i="8"/>
  <c r="Y15" i="9"/>
  <c r="Y15" i="35"/>
  <c r="Y15" i="10"/>
  <c r="Y15" i="11"/>
  <c r="Y15" i="12"/>
  <c r="Y15" i="13"/>
  <c r="Y15" i="14"/>
  <c r="Y15" i="15"/>
  <c r="Y15" i="16"/>
  <c r="Y15" i="17"/>
  <c r="Y15" i="18"/>
  <c r="Y15" i="36"/>
  <c r="Y15" i="20"/>
  <c r="Y15" i="37"/>
  <c r="Y15" i="23"/>
  <c r="Y15" i="19"/>
  <c r="Y15" i="22"/>
  <c r="Y15" i="21"/>
  <c r="Y15" i="38"/>
  <c r="Y15" i="28"/>
  <c r="Y15" i="24"/>
  <c r="Y15" i="1"/>
  <c r="Y15" i="26"/>
  <c r="Y15" i="27"/>
  <c r="Y15" i="34"/>
  <c r="Y15" i="25"/>
  <c r="Y15" i="32"/>
  <c r="W13" i="4"/>
  <c r="W13" i="5"/>
  <c r="W13" i="6"/>
  <c r="W13" i="7"/>
  <c r="W13" i="8"/>
  <c r="W13" i="9"/>
  <c r="W13" i="35"/>
  <c r="W13" i="10"/>
  <c r="W13" i="11"/>
  <c r="W13" i="15"/>
  <c r="W13" i="12"/>
  <c r="W13" i="17"/>
  <c r="W13" i="14"/>
  <c r="W13" i="16"/>
  <c r="W13" i="13"/>
  <c r="W13" i="36"/>
  <c r="W13" i="21"/>
  <c r="W13" i="22"/>
  <c r="W13" i="37"/>
  <c r="W13" i="23"/>
  <c r="W13" i="20"/>
  <c r="W13" i="18"/>
  <c r="W13" i="32"/>
  <c r="W13" i="24"/>
  <c r="W13" i="26"/>
  <c r="W13" i="28"/>
  <c r="W13" i="25"/>
  <c r="W13" i="19"/>
  <c r="W13" i="1"/>
  <c r="W13" i="27"/>
  <c r="W13" i="38"/>
  <c r="X10" i="4"/>
  <c r="X10" i="5"/>
  <c r="X10" i="6"/>
  <c r="X10" i="7"/>
  <c r="X10" i="8"/>
  <c r="X10" i="9"/>
  <c r="X10" i="35"/>
  <c r="X10" i="10"/>
  <c r="X10" i="11"/>
  <c r="X10" i="12"/>
  <c r="X10" i="13"/>
  <c r="X10" i="14"/>
  <c r="X10" i="15"/>
  <c r="X10" i="16"/>
  <c r="X10" i="17"/>
  <c r="X10" i="18"/>
  <c r="X10" i="36"/>
  <c r="X10" i="20"/>
  <c r="X10" i="22"/>
  <c r="X10" i="37"/>
  <c r="X10" i="23"/>
  <c r="X10" i="24"/>
  <c r="X10" i="25"/>
  <c r="X10" i="38"/>
  <c r="X10" i="26"/>
  <c r="X10" i="27"/>
  <c r="X10" i="28"/>
  <c r="X10" i="32"/>
  <c r="X10" i="1"/>
  <c r="X10" i="19"/>
  <c r="X10" i="21"/>
  <c r="X11" i="34"/>
  <c r="W15" i="34"/>
  <c r="U18" i="4"/>
  <c r="U18" i="5"/>
  <c r="U18" i="6"/>
  <c r="U18" i="7"/>
  <c r="U18" i="8"/>
  <c r="U18" i="9"/>
  <c r="U18" i="35"/>
  <c r="U18" i="10"/>
  <c r="U18" i="11"/>
  <c r="U18" i="12"/>
  <c r="U18" i="15"/>
  <c r="U18" i="17"/>
  <c r="U18" i="14"/>
  <c r="U18" i="19"/>
  <c r="U18" i="20"/>
  <c r="U18" i="21"/>
  <c r="U18" i="22"/>
  <c r="U18" i="36"/>
  <c r="U18" i="16"/>
  <c r="U18" i="13"/>
  <c r="U18" i="18"/>
  <c r="U18" i="37"/>
  <c r="U18" i="23"/>
  <c r="U18" i="24"/>
  <c r="U18" i="25"/>
  <c r="U18" i="38"/>
  <c r="U18" i="26"/>
  <c r="U18" i="32"/>
  <c r="L18" i="31"/>
  <c r="U18" i="28"/>
  <c r="U18" i="27"/>
  <c r="V13" i="4"/>
  <c r="V13" i="8"/>
  <c r="V13" i="11"/>
  <c r="V13" i="5"/>
  <c r="V13" i="9"/>
  <c r="V13" i="12"/>
  <c r="V13" i="13"/>
  <c r="V13" i="14"/>
  <c r="V13" i="15"/>
  <c r="V13" i="16"/>
  <c r="V13" i="17"/>
  <c r="V13" i="18"/>
  <c r="V13" i="7"/>
  <c r="V13" i="6"/>
  <c r="V13" i="10"/>
  <c r="V13" i="35"/>
  <c r="V13" i="19"/>
  <c r="V13" i="36"/>
  <c r="V13" i="21"/>
  <c r="V13" i="22"/>
  <c r="V13" i="37"/>
  <c r="V13" i="23"/>
  <c r="V13" i="24"/>
  <c r="V13" i="25"/>
  <c r="V13" i="38"/>
  <c r="V13" i="26"/>
  <c r="V13" i="27"/>
  <c r="V13" i="28"/>
  <c r="V13" i="32"/>
  <c r="V13" i="1"/>
  <c r="V13" i="20"/>
  <c r="U10" i="4"/>
  <c r="U10" i="5"/>
  <c r="U10" i="6"/>
  <c r="U10" i="7"/>
  <c r="U10" i="8"/>
  <c r="U10" i="9"/>
  <c r="U10" i="35"/>
  <c r="U10" i="10"/>
  <c r="U10" i="11"/>
  <c r="U10" i="15"/>
  <c r="U10" i="12"/>
  <c r="U10" i="17"/>
  <c r="U10" i="14"/>
  <c r="U10" i="36"/>
  <c r="U10" i="19"/>
  <c r="U10" i="20"/>
  <c r="U10" i="21"/>
  <c r="U10" i="16"/>
  <c r="U10" i="13"/>
  <c r="U10" i="18"/>
  <c r="U10" i="22"/>
  <c r="U10" i="37"/>
  <c r="U10" i="23"/>
  <c r="U10" i="24"/>
  <c r="U10" i="25"/>
  <c r="U10" i="38"/>
  <c r="U10" i="32"/>
  <c r="U10" i="26"/>
  <c r="L10" i="31"/>
  <c r="U10" i="28"/>
  <c r="U10" i="1"/>
  <c r="U10" i="27"/>
  <c r="T12" i="5"/>
  <c r="T12" i="9"/>
  <c r="T12" i="7"/>
  <c r="T12" i="10"/>
  <c r="T12" i="4"/>
  <c r="T12" i="8"/>
  <c r="T12" i="11"/>
  <c r="T12" i="12"/>
  <c r="T12" i="17"/>
  <c r="T12" i="14"/>
  <c r="T12" i="6"/>
  <c r="T12" i="16"/>
  <c r="T12" i="36"/>
  <c r="T12" i="19"/>
  <c r="T12" i="20"/>
  <c r="T12" i="21"/>
  <c r="T12" i="13"/>
  <c r="T12" i="18"/>
  <c r="T12" i="15"/>
  <c r="T12" i="35"/>
  <c r="T12" i="22"/>
  <c r="T12" i="37"/>
  <c r="T12" i="23"/>
  <c r="T12" i="24"/>
  <c r="T12" i="25"/>
  <c r="T12" i="38"/>
  <c r="T12" i="26"/>
  <c r="T12" i="27"/>
  <c r="T12" i="28"/>
  <c r="T12" i="32"/>
  <c r="T12" i="1"/>
  <c r="AA18" i="4"/>
  <c r="AA18" i="5"/>
  <c r="AA18" i="6"/>
  <c r="AA18" i="7"/>
  <c r="AA18" i="8"/>
  <c r="AA18" i="9"/>
  <c r="AA18" i="35"/>
  <c r="AA18" i="10"/>
  <c r="AA18" i="11"/>
  <c r="AA18" i="12"/>
  <c r="AA18" i="14"/>
  <c r="AA18" i="16"/>
  <c r="AA18" i="13"/>
  <c r="AA18" i="18"/>
  <c r="AA18" i="15"/>
  <c r="AA18" i="19"/>
  <c r="AA18" i="20"/>
  <c r="AA18" i="22"/>
  <c r="AA18" i="17"/>
  <c r="AA18" i="36"/>
  <c r="AA18" i="21"/>
  <c r="AA18" i="24"/>
  <c r="AA18" i="26"/>
  <c r="AA18" i="1"/>
  <c r="AA18" i="37"/>
  <c r="AA18" i="27"/>
  <c r="AA18" i="23"/>
  <c r="AA18" i="25"/>
  <c r="R18" i="31"/>
  <c r="AA18" i="32"/>
  <c r="AA18" i="28"/>
  <c r="AA18" i="38"/>
  <c r="AA10" i="4"/>
  <c r="AA10" i="5"/>
  <c r="AA10" i="6"/>
  <c r="AA10" i="7"/>
  <c r="AA10" i="8"/>
  <c r="AA10" i="9"/>
  <c r="AA10" i="35"/>
  <c r="AA10" i="10"/>
  <c r="AA10" i="11"/>
  <c r="AA10" i="14"/>
  <c r="AA10" i="16"/>
  <c r="AA10" i="13"/>
  <c r="AA10" i="18"/>
  <c r="AA10" i="15"/>
  <c r="AA10" i="36"/>
  <c r="AA10" i="12"/>
  <c r="AA10" i="17"/>
  <c r="AA10" i="20"/>
  <c r="AA10" i="19"/>
  <c r="AA10" i="21"/>
  <c r="AA10" i="24"/>
  <c r="AA10" i="22"/>
  <c r="AA10" i="1"/>
  <c r="AA10" i="37"/>
  <c r="AA10" i="27"/>
  <c r="AA10" i="25"/>
  <c r="R10" i="31"/>
  <c r="AA10" i="32"/>
  <c r="AA10" i="23"/>
  <c r="AA10" i="26"/>
  <c r="AA10" i="38"/>
  <c r="AA10" i="28"/>
  <c r="Z17" i="4"/>
  <c r="Z17" i="5"/>
  <c r="Z17" i="6"/>
  <c r="Z17" i="7"/>
  <c r="Z17" i="8"/>
  <c r="Z17" i="9"/>
  <c r="Z17" i="35"/>
  <c r="Z17" i="10"/>
  <c r="Z17" i="11"/>
  <c r="Z17" i="12"/>
  <c r="Z17" i="16"/>
  <c r="Z17" i="13"/>
  <c r="Z17" i="18"/>
  <c r="Z17" i="15"/>
  <c r="Z17" i="17"/>
  <c r="Z17" i="14"/>
  <c r="Z17" i="19"/>
  <c r="Z17" i="20"/>
  <c r="Z17" i="21"/>
  <c r="Z17" i="22"/>
  <c r="Z17" i="37"/>
  <c r="Z17" i="23"/>
  <c r="Z17" i="24"/>
  <c r="Z17" i="25"/>
  <c r="Z17" i="38"/>
  <c r="Z17" i="26"/>
  <c r="Z17" i="27"/>
  <c r="Z17" i="32"/>
  <c r="Z17" i="36"/>
  <c r="Z17" i="1"/>
  <c r="Z17" i="28"/>
  <c r="Y14" i="4"/>
  <c r="Y14" i="5"/>
  <c r="Y14" i="6"/>
  <c r="Y14" i="7"/>
  <c r="Y14" i="8"/>
  <c r="Y14" i="9"/>
  <c r="Y14" i="35"/>
  <c r="Y14" i="10"/>
  <c r="Y14" i="11"/>
  <c r="Y14" i="12"/>
  <c r="Y14" i="13"/>
  <c r="Y14" i="14"/>
  <c r="Y14" i="15"/>
  <c r="Y14" i="16"/>
  <c r="Y14" i="17"/>
  <c r="Y14" i="18"/>
  <c r="Y14" i="19"/>
  <c r="Y14" i="37"/>
  <c r="Y14" i="23"/>
  <c r="Y14" i="21"/>
  <c r="Y14" i="22"/>
  <c r="Y14" i="36"/>
  <c r="Y14" i="20"/>
  <c r="Y14" i="25"/>
  <c r="Y14" i="27"/>
  <c r="Y14" i="32"/>
  <c r="Y14" i="38"/>
  <c r="Y14" i="24"/>
  <c r="Y14" i="28"/>
  <c r="Y14" i="26"/>
  <c r="Y14" i="1"/>
  <c r="AA18" i="34"/>
  <c r="X17" i="4"/>
  <c r="X17" i="5"/>
  <c r="X17" i="6"/>
  <c r="X17" i="7"/>
  <c r="X17" i="8"/>
  <c r="X17" i="9"/>
  <c r="X17" i="35"/>
  <c r="X17" i="10"/>
  <c r="X17" i="11"/>
  <c r="X17" i="12"/>
  <c r="X17" i="13"/>
  <c r="X17" i="14"/>
  <c r="X17" i="15"/>
  <c r="X17" i="16"/>
  <c r="X17" i="17"/>
  <c r="X17" i="18"/>
  <c r="X17" i="36"/>
  <c r="X17" i="22"/>
  <c r="X17" i="19"/>
  <c r="X17" i="37"/>
  <c r="X17" i="23"/>
  <c r="X17" i="24"/>
  <c r="X17" i="25"/>
  <c r="X17" i="38"/>
  <c r="X17" i="26"/>
  <c r="X17" i="27"/>
  <c r="X17" i="28"/>
  <c r="X17" i="32"/>
  <c r="X17" i="1"/>
  <c r="X17" i="21"/>
  <c r="X17" i="20"/>
  <c r="V12" i="7"/>
  <c r="V12" i="10"/>
  <c r="V12" i="4"/>
  <c r="V12" i="8"/>
  <c r="V12" i="12"/>
  <c r="V12" i="13"/>
  <c r="V12" i="14"/>
  <c r="V12" i="15"/>
  <c r="V12" i="16"/>
  <c r="V12" i="17"/>
  <c r="V12" i="18"/>
  <c r="V12" i="6"/>
  <c r="V12" i="5"/>
  <c r="V12" i="11"/>
  <c r="V12" i="35"/>
  <c r="V12" i="20"/>
  <c r="V12" i="22"/>
  <c r="V12" i="37"/>
  <c r="V12" i="23"/>
  <c r="V12" i="24"/>
  <c r="V12" i="25"/>
  <c r="V12" i="38"/>
  <c r="V12" i="26"/>
  <c r="V12" i="27"/>
  <c r="V12" i="28"/>
  <c r="V12" i="32"/>
  <c r="V12" i="1"/>
  <c r="V12" i="9"/>
  <c r="V12" i="36"/>
  <c r="V12" i="19"/>
  <c r="V12" i="21"/>
  <c r="V13" i="34"/>
  <c r="U17" i="4"/>
  <c r="U17" i="5"/>
  <c r="U17" i="6"/>
  <c r="U17" i="7"/>
  <c r="U17" i="8"/>
  <c r="U17" i="9"/>
  <c r="U17" i="35"/>
  <c r="U17" i="10"/>
  <c r="U17" i="11"/>
  <c r="U17" i="12"/>
  <c r="U17" i="14"/>
  <c r="U17" i="16"/>
  <c r="U17" i="13"/>
  <c r="U17" i="19"/>
  <c r="U17" i="20"/>
  <c r="U17" i="21"/>
  <c r="U17" i="22"/>
  <c r="U17" i="18"/>
  <c r="U17" i="15"/>
  <c r="U17" i="36"/>
  <c r="U17" i="17"/>
  <c r="U17" i="37"/>
  <c r="U17" i="23"/>
  <c r="U17" i="24"/>
  <c r="U17" i="25"/>
  <c r="U17" i="38"/>
  <c r="U17" i="26"/>
  <c r="U17" i="28"/>
  <c r="L17" i="31"/>
  <c r="U17" i="1"/>
  <c r="U17" i="27"/>
  <c r="U17" i="32"/>
  <c r="U17" i="34"/>
  <c r="U10" i="34"/>
  <c r="T12" i="34"/>
  <c r="AA17" i="4"/>
  <c r="AA17" i="5"/>
  <c r="AA17" i="6"/>
  <c r="AA17" i="7"/>
  <c r="AA17" i="8"/>
  <c r="AA17" i="9"/>
  <c r="AA17" i="35"/>
  <c r="AA17" i="10"/>
  <c r="AA17" i="11"/>
  <c r="AA17" i="12"/>
  <c r="AA17" i="13"/>
  <c r="AA17" i="18"/>
  <c r="AA17" i="15"/>
  <c r="AA17" i="17"/>
  <c r="AA17" i="14"/>
  <c r="AA17" i="36"/>
  <c r="AA17" i="19"/>
  <c r="AA17" i="21"/>
  <c r="AA17" i="20"/>
  <c r="AA17" i="16"/>
  <c r="AA17" i="38"/>
  <c r="AA17" i="32"/>
  <c r="AA17" i="22"/>
  <c r="AA17" i="37"/>
  <c r="AA17" i="24"/>
  <c r="R17" i="31"/>
  <c r="AA17" i="23"/>
  <c r="AA17" i="26"/>
  <c r="AA17" i="28"/>
  <c r="AA17" i="25"/>
  <c r="AA17" i="1"/>
  <c r="AA17" i="27"/>
  <c r="Z16" i="4"/>
  <c r="Z16" i="5"/>
  <c r="Z16" i="6"/>
  <c r="Z16" i="7"/>
  <c r="Z16" i="8"/>
  <c r="Z16" i="9"/>
  <c r="Z16" i="35"/>
  <c r="Z16" i="10"/>
  <c r="Z16" i="11"/>
  <c r="Z16" i="12"/>
  <c r="Z16" i="15"/>
  <c r="Z16" i="17"/>
  <c r="Z16" i="14"/>
  <c r="Z16" i="36"/>
  <c r="Z16" i="16"/>
  <c r="Z16" i="13"/>
  <c r="Z16" i="19"/>
  <c r="Z16" i="20"/>
  <c r="Z16" i="21"/>
  <c r="Z16" i="22"/>
  <c r="Z16" i="37"/>
  <c r="Z16" i="23"/>
  <c r="Z16" i="24"/>
  <c r="Z16" i="25"/>
  <c r="Z16" i="38"/>
  <c r="Z16" i="26"/>
  <c r="Z16" i="18"/>
  <c r="Z16" i="28"/>
  <c r="Z16" i="1"/>
  <c r="Z16" i="32"/>
  <c r="Z16" i="27"/>
  <c r="Y13" i="4"/>
  <c r="Y13" i="5"/>
  <c r="Y13" i="6"/>
  <c r="Y13" i="7"/>
  <c r="Y13" i="8"/>
  <c r="Y13" i="9"/>
  <c r="Y13" i="35"/>
  <c r="Y13" i="10"/>
  <c r="Y13" i="11"/>
  <c r="Y13" i="12"/>
  <c r="Y13" i="13"/>
  <c r="Y13" i="14"/>
  <c r="Y13" i="15"/>
  <c r="Y13" i="16"/>
  <c r="Y13" i="17"/>
  <c r="Y13" i="18"/>
  <c r="Y13" i="36"/>
  <c r="Y13" i="22"/>
  <c r="Y13" i="37"/>
  <c r="Y13" i="23"/>
  <c r="Y13" i="20"/>
  <c r="Y13" i="19"/>
  <c r="Y13" i="21"/>
  <c r="Y13" i="24"/>
  <c r="Y13" i="26"/>
  <c r="Y13" i="28"/>
  <c r="Y13" i="25"/>
  <c r="Y13" i="1"/>
  <c r="Y13" i="27"/>
  <c r="Y13" i="38"/>
  <c r="Y13" i="32"/>
  <c r="X16" i="4"/>
  <c r="X16" i="5"/>
  <c r="X16" i="6"/>
  <c r="X16" i="7"/>
  <c r="X16" i="8"/>
  <c r="X16" i="9"/>
  <c r="X16" i="35"/>
  <c r="X16" i="10"/>
  <c r="X16" i="11"/>
  <c r="X16" i="12"/>
  <c r="X16" i="13"/>
  <c r="X16" i="14"/>
  <c r="X16" i="15"/>
  <c r="X16" i="16"/>
  <c r="X16" i="17"/>
  <c r="X16" i="18"/>
  <c r="X16" i="36"/>
  <c r="X16" i="21"/>
  <c r="X16" i="37"/>
  <c r="X16" i="23"/>
  <c r="X16" i="24"/>
  <c r="X16" i="25"/>
  <c r="X16" i="38"/>
  <c r="X16" i="26"/>
  <c r="X16" i="27"/>
  <c r="X16" i="28"/>
  <c r="X16" i="32"/>
  <c r="X16" i="1"/>
  <c r="X16" i="20"/>
  <c r="X16" i="19"/>
  <c r="X16" i="22"/>
  <c r="X17" i="34"/>
  <c r="AA14" i="34"/>
  <c r="S11" i="31" l="1"/>
  <c r="O17" i="34"/>
  <c r="O10" i="34"/>
  <c r="O11" i="34"/>
  <c r="O16" i="34"/>
  <c r="O18" i="34"/>
  <c r="O15" i="34"/>
  <c r="AB18" i="34"/>
  <c r="AB18" i="36"/>
  <c r="O12" i="34"/>
  <c r="Y18" i="36"/>
  <c r="P16" i="31"/>
  <c r="Y18" i="11"/>
  <c r="F18" i="31"/>
  <c r="O13" i="34"/>
  <c r="O14" i="34"/>
  <c r="Y18" i="28"/>
  <c r="Y18" i="4"/>
  <c r="S18" i="31"/>
  <c r="AB18" i="28"/>
  <c r="AB18" i="5"/>
  <c r="AB18" i="26"/>
  <c r="AB18" i="8"/>
  <c r="AB18" i="25"/>
  <c r="S12" i="31"/>
  <c r="AB18" i="4"/>
  <c r="AB18" i="17"/>
  <c r="AB18" i="14"/>
  <c r="AB18" i="23"/>
  <c r="AB18" i="18"/>
  <c r="AB18" i="6"/>
  <c r="AB18" i="22"/>
  <c r="AB18" i="24"/>
  <c r="AB18" i="7"/>
  <c r="AB18" i="10"/>
  <c r="AB18" i="15"/>
  <c r="AB18" i="9"/>
  <c r="AB18" i="13"/>
  <c r="AB18" i="20"/>
  <c r="AB18" i="21"/>
  <c r="S15" i="31"/>
  <c r="AB18" i="11"/>
  <c r="AB18" i="27"/>
  <c r="S17" i="31"/>
  <c r="S13" i="31"/>
  <c r="AB18" i="35"/>
  <c r="AB18" i="32"/>
  <c r="S16" i="31"/>
  <c r="AB18" i="1"/>
  <c r="AB18" i="16"/>
  <c r="S10" i="31"/>
  <c r="AB18" i="37"/>
  <c r="AB18" i="19"/>
  <c r="AB18" i="12"/>
  <c r="AB18" i="38"/>
  <c r="P13" i="31"/>
  <c r="Y18" i="32"/>
  <c r="Y18" i="24"/>
  <c r="Y18" i="18"/>
  <c r="Y18" i="10"/>
  <c r="P18" i="31"/>
  <c r="Y18" i="21"/>
  <c r="Y18" i="17"/>
  <c r="Y18" i="35"/>
  <c r="Y18" i="27"/>
  <c r="Y18" i="19"/>
  <c r="Y18" i="16"/>
  <c r="Y18" i="9"/>
  <c r="P17" i="31"/>
  <c r="P10" i="31"/>
  <c r="Y18" i="25"/>
  <c r="Y18" i="22"/>
  <c r="Y18" i="15"/>
  <c r="Y18" i="8"/>
  <c r="P12" i="31"/>
  <c r="P14" i="31"/>
  <c r="Y18" i="38"/>
  <c r="Y18" i="23"/>
  <c r="Y18" i="14"/>
  <c r="Y18" i="7"/>
  <c r="P11" i="31"/>
  <c r="Y18" i="1"/>
  <c r="Y18" i="37"/>
  <c r="Y18" i="13"/>
  <c r="Y18" i="6"/>
  <c r="P15" i="31"/>
  <c r="Y18" i="26"/>
  <c r="Y18" i="20"/>
  <c r="Y18" i="12"/>
  <c r="Y18" i="5"/>
  <c r="U18" i="1"/>
  <c r="W18" i="27"/>
  <c r="W18" i="22"/>
  <c r="N16" i="31"/>
  <c r="W18" i="16"/>
  <c r="W18" i="9"/>
  <c r="N17" i="31"/>
  <c r="W18" i="25"/>
  <c r="W18" i="23"/>
  <c r="W18" i="36"/>
  <c r="W18" i="8"/>
  <c r="W18" i="1"/>
  <c r="W18" i="37"/>
  <c r="W18" i="14"/>
  <c r="W18" i="7"/>
  <c r="N11" i="31"/>
  <c r="W18" i="26"/>
  <c r="W18" i="20"/>
  <c r="W18" i="17"/>
  <c r="W18" i="6"/>
  <c r="N13" i="31"/>
  <c r="N14" i="31"/>
  <c r="W18" i="28"/>
  <c r="W18" i="21"/>
  <c r="W18" i="12"/>
  <c r="W18" i="5"/>
  <c r="N12" i="31"/>
  <c r="W18" i="24"/>
  <c r="W18" i="15"/>
  <c r="W18" i="11"/>
  <c r="W18" i="4"/>
  <c r="N18" i="31"/>
  <c r="W18" i="38"/>
  <c r="W18" i="18"/>
  <c r="W18" i="10"/>
  <c r="N10" i="31"/>
  <c r="W18" i="32"/>
  <c r="W18" i="19"/>
  <c r="W18" i="13"/>
  <c r="W18" i="35"/>
  <c r="Z18" i="32"/>
  <c r="Q17" i="31"/>
  <c r="Z18" i="38"/>
  <c r="Z18" i="19"/>
  <c r="Z18" i="11"/>
  <c r="Z18" i="4"/>
  <c r="Q10" i="31"/>
  <c r="Z18" i="34"/>
  <c r="Z18" i="25"/>
  <c r="Z18" i="15"/>
  <c r="Z18" i="10"/>
  <c r="Q18" i="31"/>
  <c r="Z18" i="24"/>
  <c r="Z18" i="18"/>
  <c r="Z18" i="35"/>
  <c r="Q12" i="31"/>
  <c r="Z18" i="27"/>
  <c r="Z18" i="23"/>
  <c r="Z18" i="13"/>
  <c r="Z18" i="9"/>
  <c r="Q11" i="31"/>
  <c r="Q13" i="31"/>
  <c r="Z18" i="1"/>
  <c r="Z18" i="37"/>
  <c r="Z18" i="16"/>
  <c r="Z18" i="8"/>
  <c r="Q16" i="31"/>
  <c r="Z18" i="28"/>
  <c r="Z18" i="22"/>
  <c r="Z18" i="14"/>
  <c r="Z18" i="7"/>
  <c r="Q14" i="31"/>
  <c r="Z18" i="36"/>
  <c r="Z18" i="21"/>
  <c r="Z18" i="17"/>
  <c r="Z18" i="6"/>
  <c r="Z18" i="26"/>
  <c r="Z18" i="20"/>
  <c r="Z18" i="12"/>
  <c r="Z18" i="5"/>
  <c r="B14" i="31"/>
  <c r="K18" i="1"/>
  <c r="K17" i="1"/>
  <c r="B18" i="34"/>
  <c r="K15" i="1"/>
  <c r="K16" i="1"/>
  <c r="K12" i="1"/>
  <c r="K13" i="1"/>
  <c r="K10" i="1"/>
  <c r="B11" i="31"/>
  <c r="K11" i="1"/>
  <c r="M10" i="34"/>
  <c r="M18" i="34"/>
  <c r="M11" i="34"/>
  <c r="M15" i="34"/>
  <c r="M14" i="34"/>
  <c r="M13" i="34"/>
  <c r="M16" i="34"/>
  <c r="D18" i="31"/>
  <c r="V18" i="34" s="1"/>
  <c r="M17" i="34"/>
  <c r="X18" i="34" l="1"/>
  <c r="O12" i="31"/>
  <c r="X18" i="35"/>
  <c r="X18" i="17"/>
  <c r="X18" i="38"/>
  <c r="X18" i="21"/>
  <c r="O16" i="31"/>
  <c r="X18" i="10"/>
  <c r="X18" i="18"/>
  <c r="X18" i="26"/>
  <c r="O18" i="31"/>
  <c r="O10" i="31"/>
  <c r="O13" i="31"/>
  <c r="X18" i="4"/>
  <c r="X18" i="11"/>
  <c r="X18" i="36"/>
  <c r="X18" i="27"/>
  <c r="X18" i="25"/>
  <c r="X18" i="5"/>
  <c r="X18" i="12"/>
  <c r="X18" i="20"/>
  <c r="X18" i="28"/>
  <c r="X18" i="19"/>
  <c r="X18" i="6"/>
  <c r="X18" i="13"/>
  <c r="X18" i="37"/>
  <c r="X18" i="32"/>
  <c r="O11" i="31"/>
  <c r="X18" i="9"/>
  <c r="X18" i="7"/>
  <c r="X18" i="14"/>
  <c r="X18" i="23"/>
  <c r="X18" i="1"/>
  <c r="X18" i="16"/>
  <c r="X18" i="8"/>
  <c r="X18" i="15"/>
  <c r="X18" i="24"/>
  <c r="X18" i="22"/>
  <c r="O17" i="31"/>
  <c r="O14" i="31"/>
  <c r="O15" i="31"/>
  <c r="K10" i="34"/>
  <c r="K13" i="34"/>
  <c r="K15" i="34"/>
  <c r="K16" i="34"/>
  <c r="K17" i="34"/>
  <c r="B18" i="31"/>
  <c r="K11" i="31" s="1"/>
  <c r="K18" i="34"/>
  <c r="K12" i="34"/>
  <c r="K11" i="34"/>
  <c r="T11" i="34"/>
  <c r="T11" i="8"/>
  <c r="T11" i="18"/>
  <c r="T11" i="17"/>
  <c r="T11" i="26"/>
  <c r="T11" i="13"/>
  <c r="T11" i="6"/>
  <c r="T11" i="15"/>
  <c r="T11" i="11"/>
  <c r="T11" i="27"/>
  <c r="T11" i="5"/>
  <c r="T11" i="35"/>
  <c r="T11" i="36"/>
  <c r="T11" i="22"/>
  <c r="T11" i="28"/>
  <c r="T11" i="7"/>
  <c r="T11" i="19"/>
  <c r="T11" i="37"/>
  <c r="T11" i="32"/>
  <c r="T11" i="38"/>
  <c r="T11" i="10"/>
  <c r="T11" i="20"/>
  <c r="T11" i="23"/>
  <c r="T11" i="1"/>
  <c r="T11" i="9"/>
  <c r="T11" i="21"/>
  <c r="T11" i="24"/>
  <c r="T11" i="16"/>
  <c r="T11" i="12"/>
  <c r="T11" i="25"/>
  <c r="T11" i="14"/>
  <c r="T11" i="4"/>
  <c r="K14" i="34"/>
  <c r="T14" i="10"/>
  <c r="T14" i="13"/>
  <c r="T14" i="15"/>
  <c r="T14" i="38"/>
  <c r="T14" i="25"/>
  <c r="T14" i="5"/>
  <c r="T14" i="11"/>
  <c r="T14" i="12"/>
  <c r="T14" i="26"/>
  <c r="T14" i="16"/>
  <c r="T14" i="9"/>
  <c r="T14" i="18"/>
  <c r="T14" i="17"/>
  <c r="T14" i="27"/>
  <c r="T14" i="4"/>
  <c r="T14" i="6"/>
  <c r="T14" i="36"/>
  <c r="T14" i="22"/>
  <c r="T14" i="28"/>
  <c r="T14" i="34"/>
  <c r="T14" i="35"/>
  <c r="T14" i="19"/>
  <c r="T14" i="37"/>
  <c r="T14" i="32"/>
  <c r="T14" i="8"/>
  <c r="T14" i="20"/>
  <c r="T14" i="23"/>
  <c r="T14" i="1"/>
  <c r="T14" i="7"/>
  <c r="T14" i="14"/>
  <c r="T14" i="21"/>
  <c r="T14" i="24"/>
  <c r="V18" i="15"/>
  <c r="V18" i="7"/>
  <c r="V18" i="26"/>
  <c r="V18" i="19"/>
  <c r="V18" i="35"/>
  <c r="V18" i="22"/>
  <c r="V18" i="5"/>
  <c r="V18" i="16"/>
  <c r="V18" i="21"/>
  <c r="V18" i="27"/>
  <c r="M11" i="31"/>
  <c r="M15" i="31"/>
  <c r="M13" i="31"/>
  <c r="M12" i="31"/>
  <c r="V18" i="10"/>
  <c r="V18" i="9"/>
  <c r="V18" i="17"/>
  <c r="V18" i="20"/>
  <c r="V18" i="28"/>
  <c r="M14" i="31"/>
  <c r="V18" i="24"/>
  <c r="V18" i="12"/>
  <c r="V18" i="18"/>
  <c r="V18" i="37"/>
  <c r="V18" i="32"/>
  <c r="M17" i="31"/>
  <c r="V18" i="6"/>
  <c r="V18" i="36"/>
  <c r="V18" i="23"/>
  <c r="V18" i="1"/>
  <c r="M16" i="31"/>
  <c r="V18" i="13"/>
  <c r="V18" i="4"/>
  <c r="V18" i="25"/>
  <c r="M18" i="31"/>
  <c r="V18" i="14"/>
  <c r="V18" i="8"/>
  <c r="V18" i="38"/>
  <c r="V18" i="11"/>
  <c r="M10" i="31"/>
  <c r="K14" i="31" l="1"/>
  <c r="T18" i="11"/>
  <c r="T18" i="21"/>
  <c r="T18" i="24"/>
  <c r="K18" i="31"/>
  <c r="K17" i="31"/>
  <c r="T18" i="20"/>
  <c r="T18" i="7"/>
  <c r="T18" i="18"/>
  <c r="T18" i="22"/>
  <c r="T18" i="25"/>
  <c r="T18" i="23"/>
  <c r="T18" i="10"/>
  <c r="T18" i="15"/>
  <c r="T18" i="8"/>
  <c r="T18" i="38"/>
  <c r="T18" i="1"/>
  <c r="T18" i="5"/>
  <c r="T18" i="4"/>
  <c r="T18" i="36"/>
  <c r="T18" i="26"/>
  <c r="K16" i="31"/>
  <c r="K15" i="31"/>
  <c r="K12" i="31"/>
  <c r="K10" i="31"/>
  <c r="T18" i="9"/>
  <c r="T18" i="17"/>
  <c r="T18" i="16"/>
  <c r="T18" i="27"/>
  <c r="T18" i="12"/>
  <c r="T18" i="14"/>
  <c r="T18" i="13"/>
  <c r="T18" i="28"/>
  <c r="K13" i="31"/>
  <c r="T18" i="6"/>
  <c r="T18" i="19"/>
  <c r="T18" i="37"/>
  <c r="T18" i="32"/>
  <c r="T18" i="35"/>
  <c r="T18" i="34"/>
</calcChain>
</file>

<file path=xl/sharedStrings.xml><?xml version="1.0" encoding="utf-8"?>
<sst xmlns="http://schemas.openxmlformats.org/spreadsheetml/2006/main" count="1343" uniqueCount="99">
  <si>
    <t>Fonte: IBGE, em parceria com os Órgãos Estaduais de Estatística, Secretarias Estaduais de Governo e Superintendência da Zona Franca de Manaus  SUFRAMA</t>
  </si>
  <si>
    <t>Brasil</t>
  </si>
  <si>
    <t>Região Norte</t>
  </si>
  <si>
    <t>Rondônia</t>
  </si>
  <si>
    <t>Acre</t>
  </si>
  <si>
    <t>Amazonas</t>
  </si>
  <si>
    <t>Roraima</t>
  </si>
  <si>
    <t>Pará</t>
  </si>
  <si>
    <t>Amapá</t>
  </si>
  <si>
    <t>Tocantins</t>
  </si>
  <si>
    <t>Região 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</si>
  <si>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</si>
  <si>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</si>
  <si>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</si>
  <si>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</si>
  <si>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</si>
  <si>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</si>
  <si>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</si>
  <si>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</si>
  <si>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</si>
  <si>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Região Sudeste</t>
  </si>
  <si>
    <t>Minas Gerais</t>
  </si>
  <si>
    <t>Espírito Santo</t>
  </si>
  <si>
    <t>Rio de Janeiro</t>
  </si>
  <si>
    <t>São Paulo</t>
  </si>
  <si>
    <t>Região Sul</t>
  </si>
  <si>
    <t>Paraná</t>
  </si>
  <si>
    <t>Santa Catarina</t>
  </si>
  <si>
    <t>Região Centro-Oeste</t>
  </si>
  <si>
    <t>Mato Grosso do Sul</t>
  </si>
  <si>
    <t>Mato Grosso</t>
  </si>
  <si>
    <t>Goiás</t>
  </si>
  <si>
    <t>Distrito Federal</t>
  </si>
  <si>
    <t>Rio Grande do Sul</t>
  </si>
  <si>
    <t>Remuneração</t>
  </si>
  <si>
    <t>Salários</t>
  </si>
  <si>
    <t>Contribuição social</t>
  </si>
  <si>
    <t>Impostos sobre produto, líquidos de subsídios</t>
  </si>
  <si>
    <t>PIB - Ótica da Renda</t>
  </si>
  <si>
    <t>PIB - Ótica Produção</t>
  </si>
  <si>
    <t>Valor Adicionado</t>
  </si>
  <si>
    <t>Excedente Operacional Bruto (EOB) e Rendimento Misto (RM)</t>
  </si>
  <si>
    <t>Outros impostos sobre a produção líquidos de subsídios</t>
  </si>
  <si>
    <t xml:space="preserve">Impostos sobre a produção </t>
  </si>
  <si>
    <t>Tabela 1 Brasil</t>
  </si>
  <si>
    <t>Tabela 2  Região Norte</t>
  </si>
  <si>
    <t>Tabela 3  Rondônia</t>
  </si>
  <si>
    <t>Tabela 4  Acre</t>
  </si>
  <si>
    <t>Tabela 5  Amazonas</t>
  </si>
  <si>
    <t>Tabela 6  Roraima</t>
  </si>
  <si>
    <t>Tabela 7  Pará</t>
  </si>
  <si>
    <t>Tabela 8  Amapá</t>
  </si>
  <si>
    <t>Tabela 9  Tocantins</t>
  </si>
  <si>
    <t>Tabela 10  Região Nordeste</t>
  </si>
  <si>
    <t>Tabela 11  Maranhão</t>
  </si>
  <si>
    <t>Tabela 12  Piauí</t>
  </si>
  <si>
    <t>Tabela 13  Ceará</t>
  </si>
  <si>
    <t>Tabela 14  Rio Grande do Norte</t>
  </si>
  <si>
    <t>Tabela 15  Paraíba</t>
  </si>
  <si>
    <t>Tabela 16  Pernambuco</t>
  </si>
  <si>
    <t>Tabela 17  Alagoas</t>
  </si>
  <si>
    <t>Tabela 18  Sergipe</t>
  </si>
  <si>
    <t>Tabela 19  Bahia</t>
  </si>
  <si>
    <t>Tabela 20  Região Sudeste</t>
  </si>
  <si>
    <t>Tabela 21  Minas Gerais</t>
  </si>
  <si>
    <t>Tabela 22  Espírito Santo</t>
  </si>
  <si>
    <t>Tabela 23  Rio de Janeiro</t>
  </si>
  <si>
    <t>Tabela 24  São Paulo</t>
  </si>
  <si>
    <t>Tabela 25  Região Sul</t>
  </si>
  <si>
    <t>Tabela 26  Paraná</t>
  </si>
  <si>
    <t>Tabela 27  Santa Catarina</t>
  </si>
  <si>
    <t>Tabela 28  Rio Grande do Sul</t>
  </si>
  <si>
    <t>Tabela 29  Região Centro-Oeste</t>
  </si>
  <si>
    <t>Tabela 30  Mato Grosso do Sul</t>
  </si>
  <si>
    <t>Tabela 31  Mato Grosso</t>
  </si>
  <si>
    <t>Tabela 32  Goiás</t>
  </si>
  <si>
    <t>Tabela 33  Distrito Federal</t>
  </si>
  <si>
    <t>Ano de referência 2010</t>
  </si>
  <si>
    <t xml:space="preserve">Componentes do PIB sob a ótica da renda em valores correntes </t>
  </si>
  <si>
    <t>Participação dos componentes do  PIB sobre o PIB do Brasil</t>
  </si>
  <si>
    <t>Produto Interno Bruto (Ótica da Renda e Ótica da Produção)</t>
  </si>
  <si>
    <t>Participação dos componentes do  PIB sobre o PIB da Região</t>
  </si>
  <si>
    <t>Participação dos componentes do  PIB da Região sobre os componentes do PIB Brasil</t>
  </si>
  <si>
    <t>Participação dos componentes do  PIB sobre o PIB da UF</t>
  </si>
  <si>
    <t>Participação dos componentes do  PIB da UF sobre os componentes do PIB Brasil</t>
  </si>
  <si>
    <t>Componentes do PIB sob o ótica da renda</t>
  </si>
  <si>
    <t>Valores correntes (1 000 000 R$)</t>
  </si>
  <si>
    <t>Participação dos componentes do PIB sobre o PIB do Brasil (%)</t>
  </si>
  <si>
    <t>..</t>
  </si>
  <si>
    <t>Participação dos componentes do PIB sobre o PIB da Região (%)</t>
  </si>
  <si>
    <t>Participação dos componente do PIB da Região sobre os componentes do PIB Brasil (%)</t>
  </si>
  <si>
    <t>Participação dos componentes do PIB sobre o PIB da UF (%)</t>
  </si>
  <si>
    <t>CONTAS REGIONAIS DO BRASIL - 2010-2018</t>
  </si>
  <si>
    <t>Sumário Tabela 1 - Produto Interno Bruto pela ótica da renda, Brasil, Grandes Regiões e as Unidades da Federação, pelas óticas da renda e da produção - 2010-2018</t>
  </si>
  <si>
    <t>Valor Adicionado 1</t>
  </si>
  <si>
    <t>Remuneração 1</t>
  </si>
  <si>
    <t>Impostos sobre a produção 1</t>
  </si>
  <si>
    <t>PIB - Ótica da Renda 1</t>
  </si>
  <si>
    <t>PIB - Ótica Produção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</si>
</sst>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0.0%"/>
    <numFmt numFmtId="167" formatCode="_-* #,##0.0_-;\-* #,##0.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Lucida Sans Unicode"/>
      <family val="2"/>
    </font>
    <font>
      <b/>
      <sz val="18"/>
      <color theme="0"/>
      <name val="Lucida Sans Unicode"/>
      <family val="2"/>
    </font>
    <font>
      <sz val="14"/>
      <color theme="1"/>
      <name val="Calibri"/>
      <family val="2"/>
      <scheme val="minor"/>
    </font>
    <font>
      <b/>
      <sz val="14"/>
      <name val="Lucida Sans Unicode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double">
        <color auto="1"/>
      </left>
      <right style="thin">
        <color theme="0"/>
      </right>
      <top style="thin">
        <color theme="0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theme="0"/>
      </bottom>
      <diagonal/>
    </border>
    <border>
      <left style="thin">
        <color theme="0"/>
      </left>
      <right style="double">
        <color indexed="64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4" fillId="2" borderId="0" xfId="0" applyFont="1" applyFill="1"/>
    <xf numFmtId="164" fontId="4" fillId="2" borderId="0" xfId="1" applyNumberFormat="1" applyFont="1" applyFill="1"/>
    <xf numFmtId="0" fontId="2" fillId="4" borderId="2" xfId="0" applyFont="1" applyFill="1" applyBorder="1" applyAlignment="1">
      <alignment horizontal="center" vertical="center"/>
    </xf>
    <xf numFmtId="165" fontId="4" fillId="2" borderId="0" xfId="1" applyNumberFormat="1" applyFont="1" applyFill="1"/>
    <xf numFmtId="165" fontId="4" fillId="2" borderId="1" xfId="1" applyNumberFormat="1" applyFont="1" applyFill="1" applyBorder="1"/>
    <xf numFmtId="165" fontId="4" fillId="5" borderId="0" xfId="1" applyNumberFormat="1" applyFont="1" applyFill="1"/>
    <xf numFmtId="166" fontId="4" fillId="2" borderId="0" xfId="2" applyNumberFormat="1" applyFont="1" applyFill="1"/>
    <xf numFmtId="166" fontId="4" fillId="5" borderId="0" xfId="2" applyNumberFormat="1" applyFont="1" applyFill="1"/>
    <xf numFmtId="165" fontId="0" fillId="2" borderId="0" xfId="0" applyNumberFormat="1" applyFill="1"/>
    <xf numFmtId="0" fontId="4" fillId="2" borderId="0" xfId="0" applyFont="1" applyFill="1" applyAlignment="1">
      <alignment vertical="center" wrapText="1"/>
    </xf>
    <xf numFmtId="0" fontId="2" fillId="4" borderId="8" xfId="0" applyFont="1" applyFill="1" applyBorder="1" applyAlignment="1">
      <alignment horizontal="center" vertical="center"/>
    </xf>
    <xf numFmtId="165" fontId="4" fillId="5" borderId="6" xfId="1" applyNumberFormat="1" applyFont="1" applyFill="1" applyBorder="1"/>
    <xf numFmtId="165" fontId="4" fillId="2" borderId="6" xfId="1" applyNumberFormat="1" applyFont="1" applyFill="1" applyBorder="1"/>
    <xf numFmtId="165" fontId="4" fillId="2" borderId="7" xfId="1" applyNumberFormat="1" applyFont="1" applyFill="1" applyBorder="1"/>
    <xf numFmtId="0" fontId="4" fillId="2" borderId="0" xfId="0" applyFont="1" applyFill="1" applyBorder="1" applyAlignment="1">
      <alignment horizontal="left" vertical="center" wrapText="1"/>
    </xf>
    <xf numFmtId="165" fontId="0" fillId="2" borderId="0" xfId="1" applyNumberFormat="1" applyFont="1" applyFill="1"/>
    <xf numFmtId="0" fontId="7" fillId="2" borderId="0" xfId="0" applyFont="1" applyFill="1"/>
    <xf numFmtId="0" fontId="8" fillId="2" borderId="0" xfId="3" applyFont="1" applyFill="1"/>
    <xf numFmtId="0" fontId="4" fillId="2" borderId="0" xfId="0" quotePrefix="1" applyFont="1" applyFill="1"/>
    <xf numFmtId="0" fontId="7" fillId="2" borderId="0" xfId="0" quotePrefix="1" applyFont="1" applyFill="1"/>
    <xf numFmtId="0" fontId="4" fillId="2" borderId="3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0" fillId="0" borderId="6" xfId="0" applyFont="1" applyFill="1" applyBorder="1"/>
    <xf numFmtId="166" fontId="4" fillId="2" borderId="11" xfId="2" applyNumberFormat="1" applyFont="1" applyFill="1" applyBorder="1"/>
    <xf numFmtId="166" fontId="4" fillId="2" borderId="0" xfId="2" applyNumberFormat="1" applyFont="1" applyFill="1" applyBorder="1"/>
    <xf numFmtId="0" fontId="11" fillId="5" borderId="6" xfId="0" applyFont="1" applyFill="1" applyBorder="1"/>
    <xf numFmtId="166" fontId="4" fillId="5" borderId="11" xfId="2" applyNumberFormat="1" applyFont="1" applyFill="1" applyBorder="1"/>
    <xf numFmtId="166" fontId="4" fillId="5" borderId="0" xfId="2" applyNumberFormat="1" applyFont="1" applyFill="1" applyBorder="1"/>
    <xf numFmtId="0" fontId="10" fillId="2" borderId="6" xfId="0" applyFont="1" applyFill="1" applyBorder="1"/>
    <xf numFmtId="0" fontId="10" fillId="2" borderId="6" xfId="0" applyFont="1" applyFill="1" applyBorder="1" applyAlignment="1">
      <alignment wrapText="1"/>
    </xf>
    <xf numFmtId="0" fontId="11" fillId="5" borderId="6" xfId="0" applyFont="1" applyFill="1" applyBorder="1" applyAlignment="1">
      <alignment wrapText="1"/>
    </xf>
    <xf numFmtId="0" fontId="7" fillId="6" borderId="7" xfId="0" applyFont="1" applyFill="1" applyBorder="1"/>
    <xf numFmtId="165" fontId="4" fillId="6" borderId="7" xfId="1" applyNumberFormat="1" applyFont="1" applyFill="1" applyBorder="1"/>
    <xf numFmtId="165" fontId="4" fillId="6" borderId="1" xfId="1" applyNumberFormat="1" applyFont="1" applyFill="1" applyBorder="1"/>
    <xf numFmtId="166" fontId="4" fillId="6" borderId="12" xfId="2" applyNumberFormat="1" applyFont="1" applyFill="1" applyBorder="1"/>
    <xf numFmtId="166" fontId="4" fillId="6" borderId="1" xfId="2" applyNumberFormat="1" applyFont="1" applyFill="1" applyBorder="1"/>
    <xf numFmtId="0" fontId="4" fillId="2" borderId="7" xfId="0" applyFont="1" applyFill="1" applyBorder="1"/>
    <xf numFmtId="167" fontId="4" fillId="2" borderId="12" xfId="1" applyNumberFormat="1" applyFont="1" applyFill="1" applyBorder="1" applyAlignment="1">
      <alignment horizontal="center" vertical="center"/>
    </xf>
    <xf numFmtId="167" fontId="4" fillId="2" borderId="1" xfId="1" applyNumberFormat="1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6" fontId="4" fillId="2" borderId="16" xfId="2" applyNumberFormat="1" applyFont="1" applyFill="1" applyBorder="1"/>
    <xf numFmtId="166" fontId="4" fillId="5" borderId="16" xfId="2" applyNumberFormat="1" applyFont="1" applyFill="1" applyBorder="1"/>
    <xf numFmtId="166" fontId="4" fillId="6" borderId="17" xfId="2" applyNumberFormat="1" applyFont="1" applyFill="1" applyBorder="1"/>
    <xf numFmtId="167" fontId="4" fillId="2" borderId="17" xfId="1" applyNumberFormat="1" applyFont="1" applyFill="1" applyBorder="1" applyAlignment="1">
      <alignment horizontal="center" vertical="center"/>
    </xf>
    <xf numFmtId="43" fontId="0" fillId="2" borderId="0" xfId="1" applyFont="1" applyFill="1"/>
    <xf numFmtId="0" fontId="2" fillId="4" borderId="18" xfId="0" applyFont="1" applyFill="1" applyBorder="1" applyAlignment="1">
      <alignment horizontal="center" vertical="center"/>
    </xf>
    <xf numFmtId="166" fontId="4" fillId="6" borderId="0" xfId="2" applyNumberFormat="1" applyFont="1" applyFill="1" applyBorder="1"/>
    <xf numFmtId="166" fontId="4" fillId="5" borderId="19" xfId="2" applyNumberFormat="1" applyFont="1" applyFill="1" applyBorder="1"/>
    <xf numFmtId="9" fontId="0" fillId="2" borderId="0" xfId="2" applyFont="1" applyFill="1"/>
    <xf numFmtId="166" fontId="0" fillId="2" borderId="0" xfId="0" applyNumberFormat="1" applyFill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166" fontId="0" fillId="2" borderId="0" xfId="2" applyNumberFormat="1" applyFont="1" applyFill="1"/>
    <xf numFmtId="0" fontId="9" fillId="3" borderId="6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FFFFFF"/>
      <color rgb="FFFFFF99"/>
      <color rgb="FFB8B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5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8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3.xml"/><Relationship Id="rId40" Type="http://schemas.openxmlformats.org/officeDocument/2006/relationships/externalLink" Target="externalLinks/externalLink6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externalLink" Target="externalLinks/externalLink9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4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ntas%20Regionais\Base_2010\CONTA%20DA%20RENDA\Renda%202010%20-%20trabalh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ntas%20Regionais\Base_2010\PIB_Regional_publica&#231;&#227;o\PIBpm_base_20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ntas%20Regionais\Base_2010\CONTA%20DA%20RENDA\Renda%202011%20-%20trabalh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ntas%20Regionais\Base_2010\CONTA%20DA%20RENDA\Renda%202012%20-%20trabalh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ntas%20Regionais\Base_2010\CONTA%20DA%20RENDA\Renda%202013%20-%20trabalh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ntas%20Regionais\Base_2010\CONTA%20DA%20RENDA\Renda%202014%20-%20trabalh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ntas%20Regionais\Base_2010\CONTA%20DA%20RENDA\Renda%202015%20-%20trabalh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ntas%20Regionais\Base_2010\CONTA%20DA%20RENDA\Renda%202016%20-%20trabalh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ntas%20Regionais\Base_2010\CONTA%20DA%20RENDA\Renda%202017%20-%20trabalh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ntas%20Regionais\Base_2010\CONTA%20DA%20RENDA\Renda%202018%20-%20trabal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010010"/>
      <sheetName val="010020"/>
      <sheetName val="010030"/>
      <sheetName val="010040"/>
      <sheetName val="010050"/>
      <sheetName val="010060"/>
      <sheetName val="010070"/>
      <sheetName val="010080"/>
      <sheetName val="010090"/>
      <sheetName val="013010"/>
      <sheetName val="013020"/>
      <sheetName val="013030"/>
      <sheetName val="020010"/>
      <sheetName val="020020"/>
      <sheetName val="059"/>
      <sheetName val="059020"/>
      <sheetName val="109"/>
      <sheetName val="109100"/>
      <sheetName val="359"/>
      <sheetName val="359040"/>
      <sheetName val="419"/>
      <sheetName val="459"/>
      <sheetName val="499"/>
      <sheetName val="559"/>
      <sheetName val="589"/>
      <sheetName val="649"/>
      <sheetName val="680"/>
      <sheetName val="699"/>
      <sheetName val="849"/>
      <sheetName val="859"/>
      <sheetName val="909"/>
      <sheetName val="909020"/>
      <sheetName val="970"/>
      <sheetName val="Impostos"/>
    </sheetNames>
    <sheetDataSet>
      <sheetData sheetId="0">
        <row r="10">
          <cell r="E10">
            <v>20956.95784543574</v>
          </cell>
          <cell r="G10">
            <v>9071.3348463065413</v>
          </cell>
          <cell r="J10">
            <v>1809.718033378495</v>
          </cell>
          <cell r="P10">
            <v>553.50873322031964</v>
          </cell>
          <cell r="Q10">
            <v>178.60839283353087</v>
          </cell>
          <cell r="V10">
            <v>9343.7878396968536</v>
          </cell>
        </row>
        <row r="11">
          <cell r="E11">
            <v>7564.5540020767403</v>
          </cell>
          <cell r="G11">
            <v>3321.5706040156888</v>
          </cell>
          <cell r="J11">
            <v>607.84328803716573</v>
          </cell>
          <cell r="P11">
            <v>260.39772549269702</v>
          </cell>
          <cell r="Q11">
            <v>47.910841475935769</v>
          </cell>
          <cell r="V11">
            <v>3326.831543055253</v>
          </cell>
        </row>
        <row r="12">
          <cell r="E12">
            <v>50384.213394747829</v>
          </cell>
          <cell r="G12">
            <v>17534.759697780057</v>
          </cell>
          <cell r="J12">
            <v>3864.3984130683962</v>
          </cell>
          <cell r="P12">
            <v>827.98479775999999</v>
          </cell>
          <cell r="Q12">
            <v>767.38304763505778</v>
          </cell>
          <cell r="V12">
            <v>27389.687438504316</v>
          </cell>
        </row>
        <row r="13">
          <cell r="E13">
            <v>6067.3271676149088</v>
          </cell>
          <cell r="G13">
            <v>3002.9181970755958</v>
          </cell>
          <cell r="J13">
            <v>524.03355099330724</v>
          </cell>
          <cell r="P13">
            <v>280.6966571729198</v>
          </cell>
          <cell r="Q13">
            <v>32.650943853604211</v>
          </cell>
          <cell r="V13">
            <v>2227.027818519482</v>
          </cell>
        </row>
        <row r="14">
          <cell r="E14">
            <v>75521.362129756555</v>
          </cell>
          <cell r="G14">
            <v>24780.021261653139</v>
          </cell>
          <cell r="J14">
            <v>4797.9824419471697</v>
          </cell>
          <cell r="P14">
            <v>1304.0823783068699</v>
          </cell>
          <cell r="Q14">
            <v>699.62859720774486</v>
          </cell>
          <cell r="V14">
            <v>43939.647450641627</v>
          </cell>
        </row>
        <row r="15">
          <cell r="E15">
            <v>7601.71463787016</v>
          </cell>
          <cell r="G15">
            <v>3867.2383761449205</v>
          </cell>
          <cell r="J15">
            <v>722.49333102896571</v>
          </cell>
          <cell r="P15">
            <v>346.29708064433567</v>
          </cell>
          <cell r="Q15">
            <v>47.715823138615505</v>
          </cell>
          <cell r="V15">
            <v>2617.9700269133227</v>
          </cell>
        </row>
        <row r="16">
          <cell r="E16">
            <v>14809.182257401999</v>
          </cell>
          <cell r="G16">
            <v>6239.4588843402871</v>
          </cell>
          <cell r="J16">
            <v>1124.8886130857488</v>
          </cell>
          <cell r="P16">
            <v>423.31087716391221</v>
          </cell>
          <cell r="Q16">
            <v>107.93766681728268</v>
          </cell>
          <cell r="V16">
            <v>6913.5862159947683</v>
          </cell>
        </row>
        <row r="17">
          <cell r="E17">
            <v>41111.063645553237</v>
          </cell>
          <cell r="G17">
            <v>15625.546582196579</v>
          </cell>
          <cell r="J17">
            <v>3003.1370810593949</v>
          </cell>
          <cell r="P17">
            <v>986.02608610135985</v>
          </cell>
          <cell r="Q17">
            <v>331.92221695180012</v>
          </cell>
          <cell r="V17">
            <v>21164.431679244102</v>
          </cell>
        </row>
        <row r="18">
          <cell r="E18">
            <v>19670.255465504837</v>
          </cell>
          <cell r="G18">
            <v>8674.2417720782323</v>
          </cell>
          <cell r="J18">
            <v>1657.2249756862686</v>
          </cell>
          <cell r="P18">
            <v>612.35295802373332</v>
          </cell>
          <cell r="Q18">
            <v>159.85786320760459</v>
          </cell>
          <cell r="V18">
            <v>8566.5778965089976</v>
          </cell>
        </row>
        <row r="19">
          <cell r="E19">
            <v>69178.379551122605</v>
          </cell>
          <cell r="G19">
            <v>28612.408458137936</v>
          </cell>
          <cell r="J19">
            <v>5778.0725808246498</v>
          </cell>
          <cell r="P19">
            <v>1549.1704062614751</v>
          </cell>
          <cell r="Q19">
            <v>684.1921011106399</v>
          </cell>
          <cell r="V19">
            <v>32554.536004787908</v>
          </cell>
        </row>
        <row r="20">
          <cell r="E20">
            <v>32149.190453792711</v>
          </cell>
          <cell r="G20">
            <v>13680.310655956524</v>
          </cell>
          <cell r="J20">
            <v>2838.0576895397171</v>
          </cell>
          <cell r="P20">
            <v>854.64579107468114</v>
          </cell>
          <cell r="Q20">
            <v>288.45549538931567</v>
          </cell>
          <cell r="V20">
            <v>14487.720821832476</v>
          </cell>
        </row>
        <row r="21">
          <cell r="E21">
            <v>29853.238673522934</v>
          </cell>
          <cell r="G21">
            <v>13249.954067639308</v>
          </cell>
          <cell r="J21">
            <v>2469.3910024576817</v>
          </cell>
          <cell r="P21">
            <v>978.63537231465386</v>
          </cell>
          <cell r="Q21">
            <v>244.74838241032117</v>
          </cell>
          <cell r="V21">
            <v>12910.509848700967</v>
          </cell>
        </row>
        <row r="22">
          <cell r="E22">
            <v>82952.491613821156</v>
          </cell>
          <cell r="G22">
            <v>36019.69584693759</v>
          </cell>
          <cell r="J22">
            <v>7673.8739542322555</v>
          </cell>
          <cell r="P22">
            <v>1921.9327825679472</v>
          </cell>
          <cell r="Q22">
            <v>878.5009288788001</v>
          </cell>
          <cell r="V22">
            <v>36458.488101204559</v>
          </cell>
        </row>
        <row r="23">
          <cell r="E23">
            <v>24340.23170088965</v>
          </cell>
          <cell r="G23">
            <v>10395.941095435752</v>
          </cell>
          <cell r="J23">
            <v>2129.2859863730541</v>
          </cell>
          <cell r="P23">
            <v>625.04749899987917</v>
          </cell>
          <cell r="Q23">
            <v>211.32229756597988</v>
          </cell>
          <cell r="V23">
            <v>10978.634822514987</v>
          </cell>
        </row>
        <row r="24">
          <cell r="E24">
            <v>23686.833795076032</v>
          </cell>
          <cell r="G24">
            <v>9472.8362061274947</v>
          </cell>
          <cell r="J24">
            <v>2016.259792433902</v>
          </cell>
          <cell r="P24">
            <v>595.10260636858061</v>
          </cell>
          <cell r="Q24">
            <v>208.11954766488589</v>
          </cell>
          <cell r="V24">
            <v>11394.515642481168</v>
          </cell>
        </row>
        <row r="25">
          <cell r="E25">
            <v>135415.00603239849</v>
          </cell>
          <cell r="G25">
            <v>52864.268755224453</v>
          </cell>
          <cell r="J25">
            <v>11182.228045319269</v>
          </cell>
          <cell r="P25">
            <v>2429.4139360435138</v>
          </cell>
          <cell r="Q25">
            <v>1547.5488008276297</v>
          </cell>
          <cell r="V25">
            <v>67391.546494983631</v>
          </cell>
        </row>
        <row r="26">
          <cell r="E26">
            <v>305173.97011200333</v>
          </cell>
          <cell r="G26">
            <v>113453.24878386479</v>
          </cell>
          <cell r="J26">
            <v>25339.665098567417</v>
          </cell>
          <cell r="P26">
            <v>4341.6919451502217</v>
          </cell>
          <cell r="Q26">
            <v>3869.4785487410604</v>
          </cell>
          <cell r="V26">
            <v>158169.88573567983</v>
          </cell>
        </row>
        <row r="27">
          <cell r="E27">
            <v>69817.926814188657</v>
          </cell>
          <cell r="G27">
            <v>23575.692840532651</v>
          </cell>
          <cell r="J27">
            <v>5400.3412346902569</v>
          </cell>
          <cell r="P27">
            <v>1049.6213158502346</v>
          </cell>
          <cell r="Q27">
            <v>813.65834878708915</v>
          </cell>
          <cell r="V27">
            <v>38978.613074328423</v>
          </cell>
        </row>
        <row r="28">
          <cell r="E28">
            <v>379412.00772209413</v>
          </cell>
          <cell r="G28">
            <v>144966.96325590808</v>
          </cell>
          <cell r="J28">
            <v>34153.647801616891</v>
          </cell>
          <cell r="P28">
            <v>6507.862596023987</v>
          </cell>
          <cell r="Q28">
            <v>4767.2251605933297</v>
          </cell>
          <cell r="V28">
            <v>189016.30890795184</v>
          </cell>
        </row>
        <row r="29">
          <cell r="E29">
            <v>1071840.401679931</v>
          </cell>
          <cell r="G29">
            <v>418662.19506076956</v>
          </cell>
          <cell r="J29">
            <v>102361.14988940195</v>
          </cell>
          <cell r="P29">
            <v>9678.8104369268021</v>
          </cell>
          <cell r="Q29">
            <v>17041.346335365663</v>
          </cell>
          <cell r="V29">
            <v>524096.89995746699</v>
          </cell>
        </row>
        <row r="30">
          <cell r="E30">
            <v>192924.5611021221</v>
          </cell>
          <cell r="G30">
            <v>69723.849956959981</v>
          </cell>
          <cell r="J30">
            <v>16195.768877669527</v>
          </cell>
          <cell r="P30">
            <v>2237.681057991445</v>
          </cell>
          <cell r="Q30">
            <v>2605.0602900757121</v>
          </cell>
          <cell r="V30">
            <v>102162.20091942544</v>
          </cell>
        </row>
        <row r="31">
          <cell r="E31">
            <v>130469.64060694695</v>
          </cell>
          <cell r="G31">
            <v>49385.422416148052</v>
          </cell>
          <cell r="J31">
            <v>11864.711113725478</v>
          </cell>
          <cell r="P31">
            <v>1586.8190795649052</v>
          </cell>
          <cell r="Q31">
            <v>1671.2524006936285</v>
          </cell>
          <cell r="V31">
            <v>65961.435596814888</v>
          </cell>
        </row>
        <row r="32">
          <cell r="E32">
            <v>205802.7068093589</v>
          </cell>
          <cell r="G32">
            <v>76589.311108214766</v>
          </cell>
          <cell r="J32">
            <v>17697.075445026374</v>
          </cell>
          <cell r="P32">
            <v>2707.2590630066038</v>
          </cell>
          <cell r="Q32">
            <v>2678.8548870451405</v>
          </cell>
          <cell r="V32">
            <v>106130.20630606601</v>
          </cell>
        </row>
        <row r="33">
          <cell r="E33">
            <v>41496.012547583166</v>
          </cell>
          <cell r="G33">
            <v>15156.458168820505</v>
          </cell>
          <cell r="J33">
            <v>2987.9932428494235</v>
          </cell>
          <cell r="P33">
            <v>771.86826928130267</v>
          </cell>
          <cell r="Q33">
            <v>426.54705444391664</v>
          </cell>
          <cell r="V33">
            <v>22153.14581218802</v>
          </cell>
        </row>
        <row r="34">
          <cell r="E34">
            <v>49774.547618915647</v>
          </cell>
          <cell r="G34">
            <v>17763.275739418757</v>
          </cell>
          <cell r="J34">
            <v>3617.3996864840465</v>
          </cell>
          <cell r="P34">
            <v>853.76040092827907</v>
          </cell>
          <cell r="Q34">
            <v>552.15981496199333</v>
          </cell>
          <cell r="V34">
            <v>26987.951977122571</v>
          </cell>
        </row>
        <row r="35">
          <cell r="E35">
            <v>93245.999725569811</v>
          </cell>
          <cell r="G35">
            <v>32568.544849227528</v>
          </cell>
          <cell r="J35">
            <v>6558.5619255753863</v>
          </cell>
          <cell r="P35">
            <v>1350.7661031653308</v>
          </cell>
          <cell r="Q35">
            <v>1045.8880248905416</v>
          </cell>
          <cell r="V35">
            <v>51722.23882271102</v>
          </cell>
        </row>
        <row r="36">
          <cell r="E36">
            <v>121620.22289469706</v>
          </cell>
          <cell r="G36">
            <v>59027.532513085469</v>
          </cell>
          <cell r="J36">
            <v>11817.796904927856</v>
          </cell>
          <cell r="P36">
            <v>5077.2540445940149</v>
          </cell>
          <cell r="Q36">
            <v>980.02618743317669</v>
          </cell>
          <cell r="V36">
            <v>44717.613244656546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0">
          <cell r="B10">
            <v>2950.9290375836808</v>
          </cell>
        </row>
        <row r="11">
          <cell r="B11">
            <v>777.80152101797103</v>
          </cell>
        </row>
        <row r="12">
          <cell r="B12">
            <v>10492.909285786433</v>
          </cell>
        </row>
        <row r="13">
          <cell r="B13">
            <v>571.82330902988861</v>
          </cell>
        </row>
        <row r="14">
          <cell r="B14">
            <v>7163.1556660197912</v>
          </cell>
        </row>
        <row r="15">
          <cell r="B15">
            <v>636.08071175564135</v>
          </cell>
        </row>
        <row r="16">
          <cell r="B16">
            <v>1595.633832803074</v>
          </cell>
        </row>
        <row r="17">
          <cell r="B17">
            <v>5198.5694618463485</v>
          </cell>
        </row>
        <row r="18">
          <cell r="B18">
            <v>2598.8936655210205</v>
          </cell>
        </row>
        <row r="19">
          <cell r="B19">
            <v>10157.919729930794</v>
          </cell>
        </row>
        <row r="20">
          <cell r="B20">
            <v>4035.3119133650193</v>
          </cell>
        </row>
        <row r="21">
          <cell r="B21">
            <v>3669.2530198272743</v>
          </cell>
        </row>
        <row r="22">
          <cell r="B22">
            <v>14237.268860562659</v>
          </cell>
        </row>
        <row r="23">
          <cell r="B23">
            <v>2792.8061510984348</v>
          </cell>
        </row>
        <row r="24">
          <cell r="B24">
            <v>2718.059430891657</v>
          </cell>
        </row>
        <row r="25">
          <cell r="B25">
            <v>19004.5413441686</v>
          </cell>
        </row>
        <row r="26">
          <cell r="B26">
            <v>45949.447640942577</v>
          </cell>
        </row>
        <row r="27">
          <cell r="B27">
            <v>15492.357730374122</v>
          </cell>
        </row>
        <row r="28">
          <cell r="B28">
            <v>70446.09338477446</v>
          </cell>
        </row>
        <row r="29">
          <cell r="B29">
            <v>222855.58676939248</v>
          </cell>
        </row>
        <row r="30">
          <cell r="B30">
            <v>32280.693604844073</v>
          </cell>
        </row>
        <row r="31">
          <cell r="B31">
            <v>23256.366778858381</v>
          </cell>
        </row>
        <row r="32">
          <cell r="B32">
            <v>35446.457092791061</v>
          </cell>
        </row>
        <row r="33">
          <cell r="B33">
            <v>5774.6438480468623</v>
          </cell>
        </row>
        <row r="34">
          <cell r="B34">
            <v>6826.4077564140862</v>
          </cell>
        </row>
        <row r="35">
          <cell r="B35">
            <v>13524.109752271526</v>
          </cell>
        </row>
        <row r="36">
          <cell r="B36">
            <v>22553.87870008207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PIB_UF"/>
      <sheetName val="PIB_Participação"/>
      <sheetName val="População"/>
      <sheetName val="PIB per Capita"/>
      <sheetName val="PIB_constante"/>
      <sheetName val="Volume_PIB_acumulado"/>
      <sheetName val="Variação_volume_PIB"/>
      <sheetName val="Impostos Brutos"/>
      <sheetName val="Subsídios"/>
      <sheetName val="Impostos Líquidos"/>
      <sheetName val="Part_impostos"/>
      <sheetName val="Imp_ Líquidos_const"/>
      <sheetName val="VOL_Impostos"/>
      <sheetName val="Valor Adicionado"/>
      <sheetName val="part_VA"/>
      <sheetName val="VA_constante"/>
      <sheetName val="Volume_VA_acumulado"/>
      <sheetName val="Total"/>
      <sheetName val="010"/>
      <sheetName val="013"/>
      <sheetName val="020"/>
      <sheetName val="059"/>
      <sheetName val="109"/>
      <sheetName val="359"/>
      <sheetName val="419"/>
      <sheetName val="459"/>
      <sheetName val="499"/>
      <sheetName val="559"/>
      <sheetName val="589"/>
      <sheetName val="649"/>
      <sheetName val="680"/>
      <sheetName val="699"/>
      <sheetName val="849"/>
      <sheetName val="859"/>
      <sheetName val="909"/>
      <sheetName val="970"/>
      <sheetName val="Total_Const"/>
      <sheetName val="010_Const"/>
      <sheetName val="013_Const"/>
      <sheetName val="020_Const"/>
      <sheetName val="059_Const"/>
      <sheetName val="109_Const"/>
      <sheetName val="359_Const"/>
      <sheetName val="419_Const"/>
      <sheetName val="459_Const"/>
      <sheetName val="499_Const"/>
      <sheetName val="559_Const"/>
      <sheetName val="589_Const"/>
      <sheetName val="649_Const"/>
      <sheetName val="680_Const"/>
      <sheetName val="699_Const"/>
      <sheetName val="849_Const"/>
      <sheetName val="859_Const"/>
      <sheetName val="909_Const"/>
      <sheetName val="970_Const"/>
      <sheetName val="PIBpm_base_2010"/>
    </sheetNames>
    <sheetDataSet>
      <sheetData sheetId="0"/>
      <sheetData sheetId="1">
        <row r="6">
          <cell r="B6">
            <v>23907.886883019419</v>
          </cell>
          <cell r="C6">
            <v>27574.714377165044</v>
          </cell>
          <cell r="D6">
            <v>30112.720316439609</v>
          </cell>
          <cell r="E6">
            <v>31121.412531943082</v>
          </cell>
          <cell r="F6">
            <v>34030.981972998212</v>
          </cell>
          <cell r="G6">
            <v>36563.332699908053</v>
          </cell>
          <cell r="H6">
            <v>39460.35897797381</v>
          </cell>
          <cell r="I6">
            <v>43516.147490021162</v>
          </cell>
          <cell r="J6">
            <v>44913.978486363238</v>
          </cell>
        </row>
        <row r="7">
          <cell r="B7">
            <v>8342.3555230947113</v>
          </cell>
          <cell r="C7">
            <v>8949.4337578224749</v>
          </cell>
          <cell r="D7">
            <v>10137.924706263013</v>
          </cell>
          <cell r="E7">
            <v>11473.930164812466</v>
          </cell>
          <cell r="F7">
            <v>13458.69762977018</v>
          </cell>
          <cell r="G7">
            <v>13622.801798888482</v>
          </cell>
          <cell r="H7">
            <v>13754.23997851157</v>
          </cell>
          <cell r="I7">
            <v>14272.940593128029</v>
          </cell>
          <cell r="J7">
            <v>15331.122589735769</v>
          </cell>
        </row>
        <row r="8">
          <cell r="B8">
            <v>60877.122680534223</v>
          </cell>
          <cell r="C8">
            <v>70734.401222669316</v>
          </cell>
          <cell r="D8">
            <v>72242.700677450397</v>
          </cell>
          <cell r="E8">
            <v>83051.232957229149</v>
          </cell>
          <cell r="F8">
            <v>86668.643770085793</v>
          </cell>
          <cell r="G8">
            <v>86568.184234263463</v>
          </cell>
          <cell r="H8">
            <v>89039.781990685558</v>
          </cell>
          <cell r="I8">
            <v>93240.190920268331</v>
          </cell>
          <cell r="J8">
            <v>100109.23506773145</v>
          </cell>
        </row>
        <row r="9">
          <cell r="B9">
            <v>6639.1504766447997</v>
          </cell>
          <cell r="C9">
            <v>7303.7192668785256</v>
          </cell>
          <cell r="D9">
            <v>7711.4671150696322</v>
          </cell>
          <cell r="E9">
            <v>9010.7252778103812</v>
          </cell>
          <cell r="F9">
            <v>9744.1223084692119</v>
          </cell>
          <cell r="G9">
            <v>10242.905135510582</v>
          </cell>
          <cell r="H9">
            <v>11013.23721226706</v>
          </cell>
          <cell r="I9">
            <v>12104.70914653834</v>
          </cell>
          <cell r="J9">
            <v>13369.987723397711</v>
          </cell>
        </row>
        <row r="10">
          <cell r="B10">
            <v>82684.517795776279</v>
          </cell>
          <cell r="C10">
            <v>98710.735866615825</v>
          </cell>
          <cell r="D10">
            <v>107080.88092146421</v>
          </cell>
          <cell r="E10">
            <v>121224.84659879308</v>
          </cell>
          <cell r="F10">
            <v>124584.94502419379</v>
          </cell>
          <cell r="G10">
            <v>130899.50511544288</v>
          </cell>
          <cell r="H10">
            <v>138107.5142523809</v>
          </cell>
          <cell r="I10">
            <v>155232.40379991897</v>
          </cell>
          <cell r="J10">
            <v>161349.60204707598</v>
          </cell>
        </row>
        <row r="11">
          <cell r="B11">
            <v>8237.7953496258015</v>
          </cell>
          <cell r="C11">
            <v>9409.2280418194732</v>
          </cell>
          <cell r="D11">
            <v>11130.867802613562</v>
          </cell>
          <cell r="E11">
            <v>12763.486218495187</v>
          </cell>
          <cell r="F11">
            <v>13400.283591091904</v>
          </cell>
          <cell r="G11">
            <v>13861.293273884727</v>
          </cell>
          <cell r="H11">
            <v>14342.135081735611</v>
          </cell>
          <cell r="I11">
            <v>15481.90832491075</v>
          </cell>
          <cell r="J11">
            <v>16795.206666739668</v>
          </cell>
        </row>
        <row r="12">
          <cell r="B12">
            <v>16404.816090205091</v>
          </cell>
          <cell r="C12">
            <v>18345.687728233457</v>
          </cell>
          <cell r="D12">
            <v>20684.429933660693</v>
          </cell>
          <cell r="E12">
            <v>23796.656417255177</v>
          </cell>
          <cell r="F12">
            <v>26189.322644084699</v>
          </cell>
          <cell r="G12">
            <v>28930.290797443129</v>
          </cell>
          <cell r="H12">
            <v>31584.816194582003</v>
          </cell>
          <cell r="I12">
            <v>34108.13198695243</v>
          </cell>
          <cell r="J12">
            <v>35666.183074917899</v>
          </cell>
        </row>
        <row r="14">
          <cell r="B14">
            <v>46309.633107399612</v>
          </cell>
          <cell r="C14">
            <v>52143.535327774567</v>
          </cell>
          <cell r="D14">
            <v>60490.108509678255</v>
          </cell>
          <cell r="E14">
            <v>67694.844541505037</v>
          </cell>
          <cell r="F14">
            <v>76842.027645760711</v>
          </cell>
          <cell r="G14">
            <v>78475.993841911288</v>
          </cell>
          <cell r="H14">
            <v>85310.038136541334</v>
          </cell>
          <cell r="I14">
            <v>89542.757302491751</v>
          </cell>
          <cell r="J14">
            <v>98179.495652009413</v>
          </cell>
        </row>
        <row r="15">
          <cell r="B15">
            <v>22269.149131025806</v>
          </cell>
          <cell r="C15">
            <v>25941.362394891112</v>
          </cell>
          <cell r="D15">
            <v>28637.684703841165</v>
          </cell>
          <cell r="E15">
            <v>31283.593012013516</v>
          </cell>
          <cell r="F15">
            <v>37723.496638026649</v>
          </cell>
          <cell r="G15">
            <v>39149.685745674629</v>
          </cell>
          <cell r="H15">
            <v>41416.936733528761</v>
          </cell>
          <cell r="I15">
            <v>45365.54102402908</v>
          </cell>
          <cell r="J15">
            <v>50378.417549896294</v>
          </cell>
        </row>
        <row r="16">
          <cell r="B16">
            <v>79336.299281053478</v>
          </cell>
          <cell r="C16">
            <v>89695.82841869301</v>
          </cell>
          <cell r="D16">
            <v>96973.75289221188</v>
          </cell>
          <cell r="E16">
            <v>109036.5563650406</v>
          </cell>
          <cell r="F16">
            <v>126054.47161960175</v>
          </cell>
          <cell r="G16">
            <v>130629.84852533814</v>
          </cell>
          <cell r="H16">
            <v>138422.52065973144</v>
          </cell>
          <cell r="I16">
            <v>147921.53398322707</v>
          </cell>
          <cell r="J16">
            <v>155903.8247545234</v>
          </cell>
        </row>
        <row r="17">
          <cell r="B17">
            <v>36184.502367157736</v>
          </cell>
          <cell r="C17">
            <v>40992.9249193223</v>
          </cell>
          <cell r="D17">
            <v>46412.208353137066</v>
          </cell>
          <cell r="E17">
            <v>51518.456555370802</v>
          </cell>
          <cell r="F17">
            <v>54022.583915042742</v>
          </cell>
          <cell r="G17">
            <v>57250.866831965533</v>
          </cell>
          <cell r="H17">
            <v>59677.388850844116</v>
          </cell>
          <cell r="I17">
            <v>64305.995055173436</v>
          </cell>
          <cell r="J17">
            <v>66969.562001786078</v>
          </cell>
        </row>
        <row r="18">
          <cell r="B18">
            <v>33522.491693350195</v>
          </cell>
          <cell r="C18">
            <v>37109.136671059801</v>
          </cell>
          <cell r="D18">
            <v>42488.349200530371</v>
          </cell>
          <cell r="E18">
            <v>46377.29928163367</v>
          </cell>
          <cell r="F18">
            <v>52936.48306900754</v>
          </cell>
          <cell r="G18">
            <v>56141.89026098192</v>
          </cell>
          <cell r="H18">
            <v>59104.781392735546</v>
          </cell>
          <cell r="I18">
            <v>62396.775524878729</v>
          </cell>
          <cell r="J18">
            <v>64373.595375708705</v>
          </cell>
        </row>
        <row r="19">
          <cell r="B19">
            <v>97189.760474383904</v>
          </cell>
          <cell r="C19">
            <v>110161.55896389839</v>
          </cell>
          <cell r="D19">
            <v>127989.04334158849</v>
          </cell>
          <cell r="E19">
            <v>141150.25180192885</v>
          </cell>
          <cell r="F19">
            <v>155142.64793234115</v>
          </cell>
          <cell r="G19">
            <v>156963.66754437669</v>
          </cell>
          <cell r="H19">
            <v>167345.03124544537</v>
          </cell>
          <cell r="I19">
            <v>181609.50084217289</v>
          </cell>
          <cell r="J19">
            <v>186351.9752493602</v>
          </cell>
        </row>
        <row r="20">
          <cell r="B20">
            <v>27133.037851988</v>
          </cell>
          <cell r="C20">
            <v>31657.320732751476</v>
          </cell>
          <cell r="D20">
            <v>34650.397467018578</v>
          </cell>
          <cell r="E20">
            <v>37282.529122335123</v>
          </cell>
          <cell r="F20">
            <v>40974.994014653101</v>
          </cell>
          <cell r="G20">
            <v>46367.210601684907</v>
          </cell>
          <cell r="H20">
            <v>49468.740908663181</v>
          </cell>
          <cell r="I20">
            <v>52851.066935945462</v>
          </cell>
          <cell r="J20">
            <v>54413.046662401335</v>
          </cell>
        </row>
        <row r="21">
          <cell r="B21">
            <v>26404.893225967724</v>
          </cell>
          <cell r="C21">
            <v>29108.27185589078</v>
          </cell>
          <cell r="D21">
            <v>32853.180803697644</v>
          </cell>
          <cell r="E21">
            <v>35335.98607428855</v>
          </cell>
          <cell r="F21">
            <v>37472.431502040068</v>
          </cell>
          <cell r="G21">
            <v>38556.530461367496</v>
          </cell>
          <cell r="H21">
            <v>38877.438483268583</v>
          </cell>
          <cell r="I21">
            <v>40711.486163063317</v>
          </cell>
          <cell r="J21">
            <v>42017.981277964303</v>
          </cell>
        </row>
        <row r="22">
          <cell r="B22">
            <v>154419.54737656689</v>
          </cell>
          <cell r="C22">
            <v>166602.81689605457</v>
          </cell>
          <cell r="D22">
            <v>182572.53005571754</v>
          </cell>
          <cell r="E22">
            <v>204844.27354235316</v>
          </cell>
          <cell r="F22">
            <v>223929.96616800211</v>
          </cell>
          <cell r="G22">
            <v>245043.68965356483</v>
          </cell>
          <cell r="H22">
            <v>258738.97026121279</v>
          </cell>
          <cell r="I22">
            <v>268724.09022701735</v>
          </cell>
          <cell r="J22">
            <v>286239.54111111059</v>
          </cell>
        </row>
        <row r="24">
          <cell r="B24">
            <v>351123.4177529455</v>
          </cell>
          <cell r="C24">
            <v>400124.68703611824</v>
          </cell>
          <cell r="D24">
            <v>442282.82986795309</v>
          </cell>
          <cell r="E24">
            <v>488004.9030171755</v>
          </cell>
          <cell r="F24">
            <v>516633.98410084751</v>
          </cell>
          <cell r="G24">
            <v>519331.21314863546</v>
          </cell>
          <cell r="H24">
            <v>544810.46839230158</v>
          </cell>
          <cell r="I24">
            <v>576375.54468276561</v>
          </cell>
          <cell r="J24">
            <v>614875.81979585695</v>
          </cell>
        </row>
        <row r="25">
          <cell r="B25">
            <v>85310.284544562848</v>
          </cell>
          <cell r="C25">
            <v>105976.22218327958</v>
          </cell>
          <cell r="D25">
            <v>116850.58054229038</v>
          </cell>
          <cell r="E25">
            <v>117274.34694088306</v>
          </cell>
          <cell r="F25">
            <v>128783.78114690603</v>
          </cell>
          <cell r="G25">
            <v>120365.97991794649</v>
          </cell>
          <cell r="H25">
            <v>109264.42309478008</v>
          </cell>
          <cell r="I25">
            <v>113399.93679153567</v>
          </cell>
          <cell r="J25">
            <v>137020.05487388946</v>
          </cell>
        </row>
        <row r="26">
          <cell r="B26">
            <v>449858.10110686865</v>
          </cell>
          <cell r="C26">
            <v>512767.90477459424</v>
          </cell>
          <cell r="D26">
            <v>574884.97312599851</v>
          </cell>
          <cell r="E26">
            <v>628226.06936523458</v>
          </cell>
          <cell r="F26">
            <v>671076.84430939052</v>
          </cell>
          <cell r="G26">
            <v>659138.95183516422</v>
          </cell>
          <cell r="H26">
            <v>640401.20645236503</v>
          </cell>
          <cell r="I26">
            <v>671605.668053873</v>
          </cell>
          <cell r="J26">
            <v>758859.04686479759</v>
          </cell>
        </row>
        <row r="27">
          <cell r="B27">
            <v>1294695.9884493232</v>
          </cell>
          <cell r="C27">
            <v>1436672.7090222435</v>
          </cell>
          <cell r="D27">
            <v>1559033.4436914572</v>
          </cell>
          <cell r="E27">
            <v>1715238.4165643165</v>
          </cell>
          <cell r="F27">
            <v>1858196.0555025318</v>
          </cell>
          <cell r="G27">
            <v>1939901.9071274544</v>
          </cell>
          <cell r="H27">
            <v>2038757.3816383572</v>
          </cell>
          <cell r="I27">
            <v>2120761.6351115643</v>
          </cell>
          <cell r="J27">
            <v>2210561.9494777005</v>
          </cell>
        </row>
        <row r="29">
          <cell r="B29">
            <v>225205.25470696637</v>
          </cell>
          <cell r="C29">
            <v>257122.26852997398</v>
          </cell>
          <cell r="D29">
            <v>285620.20161831699</v>
          </cell>
          <cell r="E29">
            <v>333481.15215801098</v>
          </cell>
          <cell r="F29">
            <v>348084.19084165536</v>
          </cell>
          <cell r="G29">
            <v>376962.82163587271</v>
          </cell>
          <cell r="H29">
            <v>401814.16441615159</v>
          </cell>
          <cell r="I29">
            <v>421497.87022234051</v>
          </cell>
          <cell r="J29">
            <v>440029.40286189341</v>
          </cell>
        </row>
        <row r="30">
          <cell r="B30">
            <v>153726.00738580531</v>
          </cell>
          <cell r="C30">
            <v>174068.32173575234</v>
          </cell>
          <cell r="D30">
            <v>191794.65214212588</v>
          </cell>
          <cell r="E30">
            <v>214512.24156971372</v>
          </cell>
          <cell r="F30">
            <v>242553.37086116156</v>
          </cell>
          <cell r="G30">
            <v>249079.642278969</v>
          </cell>
          <cell r="H30">
            <v>256754.66852956699</v>
          </cell>
          <cell r="I30">
            <v>277270.2365829614</v>
          </cell>
          <cell r="J30">
            <v>298227.09004340193</v>
          </cell>
        </row>
        <row r="31">
          <cell r="B31">
            <v>241249.16390214983</v>
          </cell>
          <cell r="C31">
            <v>265056.41629124497</v>
          </cell>
          <cell r="D31">
            <v>287587.01868002699</v>
          </cell>
          <cell r="E31">
            <v>332292.72607540397</v>
          </cell>
          <cell r="F31">
            <v>357816.423826502</v>
          </cell>
          <cell r="G31">
            <v>381992.60111790342</v>
          </cell>
          <cell r="H31">
            <v>408789.5280520526</v>
          </cell>
          <cell r="I31">
            <v>423270.04730193602</v>
          </cell>
          <cell r="J31">
            <v>457293.95758708206</v>
          </cell>
        </row>
        <row r="33">
          <cell r="B33">
            <v>47270.65639563006</v>
          </cell>
          <cell r="C33">
            <v>55133.162450649907</v>
          </cell>
          <cell r="D33">
            <v>62013.200885261271</v>
          </cell>
          <cell r="E33">
            <v>69203.201263863419</v>
          </cell>
          <cell r="F33">
            <v>78950.132702725095</v>
          </cell>
          <cell r="G33">
            <v>83082.554710331853</v>
          </cell>
          <cell r="H33">
            <v>91892.285161411273</v>
          </cell>
          <cell r="I33">
            <v>96396.433755872495</v>
          </cell>
          <cell r="J33">
            <v>106969.14169528213</v>
          </cell>
        </row>
        <row r="34">
          <cell r="B34">
            <v>56600.955375330042</v>
          </cell>
          <cell r="C34">
            <v>69153.956741192451</v>
          </cell>
          <cell r="D34">
            <v>79665.691144002936</v>
          </cell>
          <cell r="E34">
            <v>89212.918585610387</v>
          </cell>
          <cell r="F34">
            <v>101234.52027010873</v>
          </cell>
          <cell r="G34">
            <v>107418.31863002668</v>
          </cell>
          <cell r="H34">
            <v>123880.29555545085</v>
          </cell>
          <cell r="I34">
            <v>126845.89779122545</v>
          </cell>
          <cell r="J34">
            <v>137442.85283396306</v>
          </cell>
        </row>
        <row r="35">
          <cell r="B35">
            <v>106770.10947784148</v>
          </cell>
          <cell r="C35">
            <v>121296.72083856427</v>
          </cell>
          <cell r="D35">
            <v>138757.82502755706</v>
          </cell>
          <cell r="E35">
            <v>151300.1751111871</v>
          </cell>
          <cell r="F35">
            <v>165015.31846570995</v>
          </cell>
          <cell r="G35">
            <v>173632.45023709253</v>
          </cell>
          <cell r="H35">
            <v>181759.60353677411</v>
          </cell>
          <cell r="I35">
            <v>191948.30104892707</v>
          </cell>
          <cell r="J35">
            <v>195681.72398300952</v>
          </cell>
        </row>
        <row r="36">
          <cell r="B36">
            <v>144174.10159477917</v>
          </cell>
          <cell r="C36">
            <v>154568.95395484797</v>
          </cell>
          <cell r="D36">
            <v>164101.33647461684</v>
          </cell>
          <cell r="E36">
            <v>175906.72553215377</v>
          </cell>
          <cell r="F36">
            <v>197432.05852730293</v>
          </cell>
          <cell r="G36">
            <v>215612.86283840443</v>
          </cell>
          <cell r="H36">
            <v>235540.04481066382</v>
          </cell>
          <cell r="I36">
            <v>244722.24933729914</v>
          </cell>
          <cell r="J36">
            <v>254817.20469239424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010010"/>
      <sheetName val="010020"/>
      <sheetName val="010030"/>
      <sheetName val="010040"/>
      <sheetName val="010050"/>
      <sheetName val="010060"/>
      <sheetName val="010070"/>
      <sheetName val="010080"/>
      <sheetName val="010090"/>
      <sheetName val="013010"/>
      <sheetName val="013020"/>
      <sheetName val="013030"/>
      <sheetName val="020010"/>
      <sheetName val="020020"/>
      <sheetName val="059"/>
      <sheetName val="059020"/>
      <sheetName val="109"/>
      <sheetName val="109100"/>
      <sheetName val="359"/>
      <sheetName val="359040"/>
      <sheetName val="419"/>
      <sheetName val="459"/>
      <sheetName val="499"/>
      <sheetName val="559"/>
      <sheetName val="589"/>
      <sheetName val="649"/>
      <sheetName val="680"/>
      <sheetName val="699"/>
      <sheetName val="849"/>
      <sheetName val="859"/>
      <sheetName val="909"/>
      <sheetName val="909020"/>
      <sheetName val="970"/>
      <sheetName val="Impostos"/>
    </sheetNames>
    <sheetDataSet>
      <sheetData sheetId="0">
        <row r="10">
          <cell r="E10">
            <v>24191.730511017027</v>
          </cell>
          <cell r="G10">
            <v>10882.278893162167</v>
          </cell>
          <cell r="J10">
            <v>2304.0316626846084</v>
          </cell>
          <cell r="P10">
            <v>594.31888535692588</v>
          </cell>
          <cell r="Q10">
            <v>196.76114169516393</v>
          </cell>
          <cell r="V10">
            <v>10214.339928118161</v>
          </cell>
        </row>
        <row r="11">
          <cell r="E11">
            <v>8165.2878671277085</v>
          </cell>
          <cell r="G11">
            <v>3715.1463894685044</v>
          </cell>
          <cell r="J11">
            <v>707.38511359192808</v>
          </cell>
          <cell r="P11">
            <v>274.460057030651</v>
          </cell>
          <cell r="Q11">
            <v>39.055427877267448</v>
          </cell>
          <cell r="V11">
            <v>3429.2408791593571</v>
          </cell>
        </row>
        <row r="12">
          <cell r="E12">
            <v>59108.111387225828</v>
          </cell>
          <cell r="G12">
            <v>20527.603748333659</v>
          </cell>
          <cell r="J12">
            <v>4636.0931368105093</v>
          </cell>
          <cell r="P12">
            <v>905.80487434983149</v>
          </cell>
          <cell r="Q12">
            <v>702.08887360948574</v>
          </cell>
          <cell r="V12">
            <v>32336.520754122343</v>
          </cell>
        </row>
        <row r="13">
          <cell r="E13">
            <v>6722.0447124341699</v>
          </cell>
          <cell r="G13">
            <v>3387.3220194780151</v>
          </cell>
          <cell r="J13">
            <v>609.47495236792179</v>
          </cell>
          <cell r="P13">
            <v>304.20249668175131</v>
          </cell>
          <cell r="Q13">
            <v>27.64181684714417</v>
          </cell>
          <cell r="V13">
            <v>2393.403427059337</v>
          </cell>
        </row>
        <row r="14">
          <cell r="E14">
            <v>90541.303865097128</v>
          </cell>
          <cell r="G14">
            <v>29171.090763353379</v>
          </cell>
          <cell r="J14">
            <v>5828.0464081036134</v>
          </cell>
          <cell r="P14">
            <v>1489.829378102731</v>
          </cell>
          <cell r="Q14">
            <v>651.48634719800634</v>
          </cell>
          <cell r="V14">
            <v>53400.850968339408</v>
          </cell>
        </row>
        <row r="15">
          <cell r="E15">
            <v>8716.7457577165587</v>
          </cell>
          <cell r="G15">
            <v>4321.7839379812276</v>
          </cell>
          <cell r="J15">
            <v>838.28522358026441</v>
          </cell>
          <cell r="P15">
            <v>372.39653216233711</v>
          </cell>
          <cell r="Q15">
            <v>50.396748067055398</v>
          </cell>
          <cell r="V15">
            <v>3133.8833159256737</v>
          </cell>
        </row>
        <row r="16">
          <cell r="E16">
            <v>16557.454981112092</v>
          </cell>
          <cell r="G16">
            <v>7189.6193483086408</v>
          </cell>
          <cell r="J16">
            <v>1307.5537512630897</v>
          </cell>
          <cell r="P16">
            <v>484.6786228634104</v>
          </cell>
          <cell r="Q16">
            <v>67.881576524743735</v>
          </cell>
          <cell r="V16">
            <v>7507.7216821522088</v>
          </cell>
        </row>
        <row r="17">
          <cell r="E17">
            <v>45886.793258654681</v>
          </cell>
          <cell r="G17">
            <v>17871.584656512729</v>
          </cell>
          <cell r="J17">
            <v>3521.6040100558698</v>
          </cell>
          <cell r="P17">
            <v>1074.6735795315026</v>
          </cell>
          <cell r="Q17">
            <v>208.02361471582239</v>
          </cell>
          <cell r="V17">
            <v>23210.907397838757</v>
          </cell>
        </row>
        <row r="18">
          <cell r="E18">
            <v>23151.793022582398</v>
          </cell>
          <cell r="G18">
            <v>9907.6444166230285</v>
          </cell>
          <cell r="J18">
            <v>1945.1386791645741</v>
          </cell>
          <cell r="P18">
            <v>672.66439659152604</v>
          </cell>
          <cell r="Q18">
            <v>88.032491417469203</v>
          </cell>
          <cell r="V18">
            <v>10538.3130387858</v>
          </cell>
        </row>
        <row r="19">
          <cell r="E19">
            <v>78347.417003012437</v>
          </cell>
          <cell r="G19">
            <v>32547.40648264112</v>
          </cell>
          <cell r="J19">
            <v>6758.478293790673</v>
          </cell>
          <cell r="P19">
            <v>1640.8569519977152</v>
          </cell>
          <cell r="Q19">
            <v>564.47280029426156</v>
          </cell>
          <cell r="V19">
            <v>36836.202474288664</v>
          </cell>
        </row>
        <row r="20">
          <cell r="E20">
            <v>36403.024202474211</v>
          </cell>
          <cell r="G20">
            <v>15454.62308728119</v>
          </cell>
          <cell r="J20">
            <v>3253.6810039997763</v>
          </cell>
          <cell r="P20">
            <v>936.44965018517553</v>
          </cell>
          <cell r="Q20">
            <v>284.7399485061697</v>
          </cell>
          <cell r="V20">
            <v>16473.5305125019</v>
          </cell>
        </row>
        <row r="21">
          <cell r="E21">
            <v>32985.146453888272</v>
          </cell>
          <cell r="G21">
            <v>14934.140620654141</v>
          </cell>
          <cell r="J21">
            <v>2862.6741098306766</v>
          </cell>
          <cell r="P21">
            <v>1026.8994661405086</v>
          </cell>
          <cell r="Q21">
            <v>239.29718368175256</v>
          </cell>
          <cell r="V21">
            <v>13922.135073581194</v>
          </cell>
        </row>
        <row r="22">
          <cell r="E22">
            <v>93644.413163946912</v>
          </cell>
          <cell r="G22">
            <v>41572.128475645317</v>
          </cell>
          <cell r="J22">
            <v>9164.7072805946427</v>
          </cell>
          <cell r="P22">
            <v>2030.4838419773989</v>
          </cell>
          <cell r="Q22">
            <v>866.90534257216245</v>
          </cell>
          <cell r="V22">
            <v>40010.188223157384</v>
          </cell>
        </row>
        <row r="23">
          <cell r="E23">
            <v>28529.961731763309</v>
          </cell>
          <cell r="G23">
            <v>12039.217724620123</v>
          </cell>
          <cell r="J23">
            <v>2546.4055207962019</v>
          </cell>
          <cell r="P23">
            <v>679.84074990505451</v>
          </cell>
          <cell r="Q23">
            <v>224.4113798279063</v>
          </cell>
          <cell r="V23">
            <v>13040.086356614021</v>
          </cell>
        </row>
        <row r="24">
          <cell r="E24">
            <v>26037.90088791159</v>
          </cell>
          <cell r="G24">
            <v>10532.502202993503</v>
          </cell>
          <cell r="J24">
            <v>2304.1903518030622</v>
          </cell>
          <cell r="P24">
            <v>621.09463480845113</v>
          </cell>
          <cell r="Q24">
            <v>178.1672572499358</v>
          </cell>
          <cell r="V24">
            <v>12401.946441056638</v>
          </cell>
        </row>
        <row r="25">
          <cell r="E25">
            <v>145727.05514358805</v>
          </cell>
          <cell r="G25">
            <v>60062.582249178064</v>
          </cell>
          <cell r="J25">
            <v>12973.788402802047</v>
          </cell>
          <cell r="P25">
            <v>2654.9399189112314</v>
          </cell>
          <cell r="Q25">
            <v>1281.1092930799384</v>
          </cell>
          <cell r="V25">
            <v>68754.635279616778</v>
          </cell>
        </row>
        <row r="26">
          <cell r="E26">
            <v>349632.08195644926</v>
          </cell>
          <cell r="G26">
            <v>130487.36248431027</v>
          </cell>
          <cell r="J26">
            <v>29975.208147262107</v>
          </cell>
          <cell r="P26">
            <v>4704.71312184407</v>
          </cell>
          <cell r="Q26">
            <v>3740.3684570325163</v>
          </cell>
          <cell r="V26">
            <v>180724.42974600027</v>
          </cell>
        </row>
        <row r="27">
          <cell r="E27">
            <v>86126.68539037797</v>
          </cell>
          <cell r="G27">
            <v>26376.812126780278</v>
          </cell>
          <cell r="J27">
            <v>6193.4660471666793</v>
          </cell>
          <cell r="P27">
            <v>1098.8476289839007</v>
          </cell>
          <cell r="Q27">
            <v>869.66572498021389</v>
          </cell>
          <cell r="V27">
            <v>51587.893862466895</v>
          </cell>
        </row>
        <row r="28">
          <cell r="E28">
            <v>436279.83938490559</v>
          </cell>
          <cell r="G28">
            <v>165868.72535447791</v>
          </cell>
          <cell r="J28">
            <v>40147.587518958157</v>
          </cell>
          <cell r="P28">
            <v>7073.6025659823081</v>
          </cell>
          <cell r="Q28">
            <v>5097.2402417347575</v>
          </cell>
          <cell r="V28">
            <v>218092.68370375244</v>
          </cell>
        </row>
        <row r="29">
          <cell r="E29">
            <v>1184832.8207161108</v>
          </cell>
          <cell r="G29">
            <v>471377.31701353489</v>
          </cell>
          <cell r="J29">
            <v>117422.07470333995</v>
          </cell>
          <cell r="P29">
            <v>10253.500609092926</v>
          </cell>
          <cell r="Q29">
            <v>17836.069657661101</v>
          </cell>
          <cell r="V29">
            <v>567943.85873248184</v>
          </cell>
        </row>
        <row r="30">
          <cell r="E30">
            <v>218851.11268065643</v>
          </cell>
          <cell r="G30">
            <v>79871.401704956283</v>
          </cell>
          <cell r="J30">
            <v>19148.413159265248</v>
          </cell>
          <cell r="P30">
            <v>2462.6949386716674</v>
          </cell>
          <cell r="Q30">
            <v>2229.9841859859507</v>
          </cell>
          <cell r="V30">
            <v>115138.61869177729</v>
          </cell>
        </row>
        <row r="31">
          <cell r="E31">
            <v>146944.76573284611</v>
          </cell>
          <cell r="G31">
            <v>54641.991102624233</v>
          </cell>
          <cell r="J31">
            <v>13323.676067486873</v>
          </cell>
          <cell r="P31">
            <v>1720.6802337542408</v>
          </cell>
          <cell r="Q31">
            <v>1528.4309810353291</v>
          </cell>
          <cell r="V31">
            <v>75729.987347945425</v>
          </cell>
        </row>
        <row r="32">
          <cell r="E32">
            <v>226373.41544498573</v>
          </cell>
          <cell r="G32">
            <v>88859.732319114672</v>
          </cell>
          <cell r="J32">
            <v>21289.482876815633</v>
          </cell>
          <cell r="P32">
            <v>2866.0496139143593</v>
          </cell>
          <cell r="Q32">
            <v>2093.7344680829701</v>
          </cell>
          <cell r="V32">
            <v>111264.41616705809</v>
          </cell>
        </row>
        <row r="33">
          <cell r="E33">
            <v>48345.892262090456</v>
          </cell>
          <cell r="G33">
            <v>17760.2749278226</v>
          </cell>
          <cell r="J33">
            <v>3638.3054886856476</v>
          </cell>
          <cell r="P33">
            <v>847.26545923114065</v>
          </cell>
          <cell r="Q33">
            <v>339.42710335051225</v>
          </cell>
          <cell r="V33">
            <v>25760.619283000553</v>
          </cell>
        </row>
        <row r="34">
          <cell r="E34">
            <v>61600.432727714549</v>
          </cell>
          <cell r="G34">
            <v>20718.162481122425</v>
          </cell>
          <cell r="J34">
            <v>4339.5644313909206</v>
          </cell>
          <cell r="P34">
            <v>926.20401863266147</v>
          </cell>
          <cell r="Q34">
            <v>112.36266828393991</v>
          </cell>
          <cell r="V34">
            <v>35504.139128284602</v>
          </cell>
        </row>
        <row r="35">
          <cell r="E35">
            <v>105126.83978779381</v>
          </cell>
          <cell r="G35">
            <v>38152.854041328297</v>
          </cell>
          <cell r="J35">
            <v>7897.3792978421725</v>
          </cell>
          <cell r="P35">
            <v>1488.4878104961372</v>
          </cell>
          <cell r="Q35">
            <v>896.81074022935798</v>
          </cell>
          <cell r="V35">
            <v>56691.307897897845</v>
          </cell>
        </row>
        <row r="36">
          <cell r="E36">
            <v>131630.92996651831</v>
          </cell>
          <cell r="G36">
            <v>65423.691427693462</v>
          </cell>
          <cell r="J36">
            <v>13550.304360547194</v>
          </cell>
          <cell r="P36">
            <v>5433.3599628004013</v>
          </cell>
          <cell r="Q36">
            <v>1004.4345284590672</v>
          </cell>
          <cell r="V36">
            <v>46219.139687018178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0">
          <cell r="B10">
            <v>3382.9838661480017</v>
          </cell>
        </row>
        <row r="11">
          <cell r="B11">
            <v>784.14589069476381</v>
          </cell>
        </row>
        <row r="12">
          <cell r="B12">
            <v>11626.289835443515</v>
          </cell>
        </row>
        <row r="13">
          <cell r="B13">
            <v>581.67455444435507</v>
          </cell>
        </row>
        <row r="14">
          <cell r="B14">
            <v>8169.4320015185349</v>
          </cell>
        </row>
        <row r="15">
          <cell r="B15">
            <v>692.48228410291392</v>
          </cell>
        </row>
        <row r="16">
          <cell r="B16">
            <v>1788.2327471214392</v>
          </cell>
        </row>
        <row r="17">
          <cell r="B17">
            <v>6256.7420691198658</v>
          </cell>
        </row>
        <row r="18">
          <cell r="B18">
            <v>2789.5693723087297</v>
          </cell>
        </row>
        <row r="19">
          <cell r="B19">
            <v>11348.411415680564</v>
          </cell>
        </row>
        <row r="20">
          <cell r="B20">
            <v>4589.9007168481057</v>
          </cell>
        </row>
        <row r="21">
          <cell r="B21">
            <v>4123.9902171715921</v>
          </cell>
        </row>
        <row r="22">
          <cell r="B22">
            <v>16517.145799951428</v>
          </cell>
        </row>
        <row r="23">
          <cell r="B23">
            <v>3127.3590009881223</v>
          </cell>
        </row>
        <row r="24">
          <cell r="B24">
            <v>3070.3709679791809</v>
          </cell>
        </row>
        <row r="25">
          <cell r="B25">
            <v>20875.761752466296</v>
          </cell>
        </row>
        <row r="26">
          <cell r="B26">
            <v>50492.605079669192</v>
          </cell>
        </row>
        <row r="27">
          <cell r="B27">
            <v>19849.536792901672</v>
          </cell>
        </row>
        <row r="28">
          <cell r="B28">
            <v>76488.065389688854</v>
          </cell>
        </row>
        <row r="29">
          <cell r="B29">
            <v>251839.88830613261</v>
          </cell>
        </row>
        <row r="30">
          <cell r="B30">
            <v>38271.155849317176</v>
          </cell>
        </row>
        <row r="31">
          <cell r="B31">
            <v>27123.556002906153</v>
          </cell>
        </row>
        <row r="32">
          <cell r="B32">
            <v>38683.000846259434</v>
          </cell>
        </row>
        <row r="33">
          <cell r="B33">
            <v>6787.2701885594606</v>
          </cell>
        </row>
        <row r="34">
          <cell r="B34">
            <v>7553.5240134779369</v>
          </cell>
        </row>
        <row r="35">
          <cell r="B35">
            <v>16169.881050770458</v>
          </cell>
        </row>
        <row r="36">
          <cell r="B36">
            <v>22938.023988329671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010010"/>
      <sheetName val="010020"/>
      <sheetName val="010030"/>
      <sheetName val="010040"/>
      <sheetName val="010050"/>
      <sheetName val="010060"/>
      <sheetName val="010070"/>
      <sheetName val="010080"/>
      <sheetName val="010090"/>
      <sheetName val="013010"/>
      <sheetName val="013020"/>
      <sheetName val="013030"/>
      <sheetName val="020010"/>
      <sheetName val="020020"/>
      <sheetName val="059"/>
      <sheetName val="059020"/>
      <sheetName val="109"/>
      <sheetName val="109100"/>
      <sheetName val="359"/>
      <sheetName val="359040"/>
      <sheetName val="419"/>
      <sheetName val="459"/>
      <sheetName val="499"/>
      <sheetName val="559"/>
      <sheetName val="589"/>
      <sheetName val="649"/>
      <sheetName val="680"/>
      <sheetName val="699"/>
      <sheetName val="849"/>
      <sheetName val="859"/>
      <sheetName val="909"/>
      <sheetName val="909020"/>
      <sheetName val="970"/>
      <sheetName val="Impostos"/>
    </sheetNames>
    <sheetDataSet>
      <sheetData sheetId="0">
        <row r="10">
          <cell r="E10">
            <v>26562.867624969454</v>
          </cell>
          <cell r="G10">
            <v>11697.915445014487</v>
          </cell>
          <cell r="J10">
            <v>2396.2189642472367</v>
          </cell>
          <cell r="P10">
            <v>631.13055369683207</v>
          </cell>
          <cell r="Q10">
            <v>193.3102969588443</v>
          </cell>
          <cell r="V10">
            <v>11644.292365052055</v>
          </cell>
        </row>
        <row r="11">
          <cell r="E11">
            <v>9149.3796183822305</v>
          </cell>
          <cell r="G11">
            <v>4282.5014653286298</v>
          </cell>
          <cell r="J11">
            <v>775.30610546662501</v>
          </cell>
          <cell r="P11">
            <v>300.17648315069113</v>
          </cell>
          <cell r="Q11">
            <v>39.143774483607942</v>
          </cell>
          <cell r="V11">
            <v>3752.251789952677</v>
          </cell>
        </row>
        <row r="12">
          <cell r="E12">
            <v>59572.307716472365</v>
          </cell>
          <cell r="G12">
            <v>22320.182720884783</v>
          </cell>
          <cell r="J12">
            <v>4938.7275674858492</v>
          </cell>
          <cell r="P12">
            <v>960.98625753877764</v>
          </cell>
          <cell r="Q12">
            <v>742.6502179764052</v>
          </cell>
          <cell r="V12">
            <v>30609.760952586548</v>
          </cell>
        </row>
        <row r="13">
          <cell r="E13">
            <v>7065.8271023361685</v>
          </cell>
          <cell r="G13">
            <v>3552.2807874338537</v>
          </cell>
          <cell r="J13">
            <v>628.12468321967469</v>
          </cell>
          <cell r="P13">
            <v>307.80035526272155</v>
          </cell>
          <cell r="Q13">
            <v>25.316654215138399</v>
          </cell>
          <cell r="V13">
            <v>2552.3046222047806</v>
          </cell>
        </row>
        <row r="14">
          <cell r="E14">
            <v>97352.05545124397</v>
          </cell>
          <cell r="G14">
            <v>33593.891237252035</v>
          </cell>
          <cell r="J14">
            <v>6631.7330066843979</v>
          </cell>
          <cell r="P14">
            <v>1613.909909512209</v>
          </cell>
          <cell r="Q14">
            <v>677.75909476482684</v>
          </cell>
          <cell r="V14">
            <v>54834.762203030499</v>
          </cell>
        </row>
        <row r="15">
          <cell r="E15">
            <v>10250.577561461989</v>
          </cell>
          <cell r="G15">
            <v>4980.6118660328184</v>
          </cell>
          <cell r="J15">
            <v>933.66044077775257</v>
          </cell>
          <cell r="P15">
            <v>409.8753810726293</v>
          </cell>
          <cell r="Q15">
            <v>57.857707594524314</v>
          </cell>
          <cell r="V15">
            <v>3868.5721659842643</v>
          </cell>
        </row>
        <row r="16">
          <cell r="E16">
            <v>18716.492519593634</v>
          </cell>
          <cell r="G16">
            <v>7870.9522300314966</v>
          </cell>
          <cell r="J16">
            <v>1428.1204674868936</v>
          </cell>
          <cell r="P16">
            <v>513.20182042463364</v>
          </cell>
          <cell r="Q16">
            <v>63.900108328594953</v>
          </cell>
          <cell r="V16">
            <v>8840.3178933220152</v>
          </cell>
        </row>
        <row r="17">
          <cell r="E17">
            <v>52984.064496220199</v>
          </cell>
          <cell r="G17">
            <v>20339.201112695548</v>
          </cell>
          <cell r="J17">
            <v>3973.5177428672109</v>
          </cell>
          <cell r="P17">
            <v>1153.7582577582293</v>
          </cell>
          <cell r="Q17">
            <v>245.25584544694516</v>
          </cell>
          <cell r="V17">
            <v>27272.331537452268</v>
          </cell>
        </row>
        <row r="18">
          <cell r="E18">
            <v>25418.402106488749</v>
          </cell>
          <cell r="G18">
            <v>11229.430872867782</v>
          </cell>
          <cell r="J18">
            <v>2122.3847811315027</v>
          </cell>
          <cell r="P18">
            <v>710.3438067625633</v>
          </cell>
          <cell r="Q18">
            <v>85.325622736658062</v>
          </cell>
          <cell r="V18">
            <v>11270.917022990243</v>
          </cell>
        </row>
        <row r="19">
          <cell r="E19">
            <v>84076.396752147091</v>
          </cell>
          <cell r="G19">
            <v>36317.20838046469</v>
          </cell>
          <cell r="J19">
            <v>7494.9567825484219</v>
          </cell>
          <cell r="P19">
            <v>1670.756914907282</v>
          </cell>
          <cell r="Q19">
            <v>687.17618201260484</v>
          </cell>
          <cell r="V19">
            <v>37906.298492214097</v>
          </cell>
        </row>
        <row r="20">
          <cell r="E20">
            <v>41257.031172993004</v>
          </cell>
          <cell r="G20">
            <v>16797.637282919088</v>
          </cell>
          <cell r="J20">
            <v>3459.8168869964875</v>
          </cell>
          <cell r="P20">
            <v>971.26958908769336</v>
          </cell>
          <cell r="Q20">
            <v>331.17992176082981</v>
          </cell>
          <cell r="V20">
            <v>19697.127492228905</v>
          </cell>
        </row>
        <row r="21">
          <cell r="E21">
            <v>37671.983411513283</v>
          </cell>
          <cell r="G21">
            <v>16510.316264487301</v>
          </cell>
          <cell r="J21">
            <v>3178.1758874260076</v>
          </cell>
          <cell r="P21">
            <v>1097.0049089101308</v>
          </cell>
          <cell r="Q21">
            <v>272.08065256233414</v>
          </cell>
          <cell r="V21">
            <v>16614.40569812751</v>
          </cell>
        </row>
        <row r="22">
          <cell r="E22">
            <v>108607.67172406058</v>
          </cell>
          <cell r="G22">
            <v>47212.057941918909</v>
          </cell>
          <cell r="J22">
            <v>10295.556585220131</v>
          </cell>
          <cell r="P22">
            <v>2148.6950673277693</v>
          </cell>
          <cell r="Q22">
            <v>1005.208237667943</v>
          </cell>
          <cell r="V22">
            <v>47946.153891925816</v>
          </cell>
        </row>
        <row r="23">
          <cell r="E23">
            <v>31248.927914883858</v>
          </cell>
          <cell r="G23">
            <v>13185.66768718186</v>
          </cell>
          <cell r="J23">
            <v>2686.4726117339123</v>
          </cell>
          <cell r="P23">
            <v>710.34475926790344</v>
          </cell>
          <cell r="Q23">
            <v>227.04855233233653</v>
          </cell>
          <cell r="V23">
            <v>14439.394304367845</v>
          </cell>
        </row>
        <row r="24">
          <cell r="E24">
            <v>29358.865724803076</v>
          </cell>
          <cell r="G24">
            <v>11879.11163057556</v>
          </cell>
          <cell r="J24">
            <v>2518.6905796711981</v>
          </cell>
          <cell r="P24">
            <v>639.04864451382377</v>
          </cell>
          <cell r="Q24">
            <v>195.26868801008871</v>
          </cell>
          <cell r="V24">
            <v>14126.746182032406</v>
          </cell>
        </row>
        <row r="25">
          <cell r="E25">
            <v>159295.89422218275</v>
          </cell>
          <cell r="G25">
            <v>67211.367695748762</v>
          </cell>
          <cell r="J25">
            <v>14380.335534103337</v>
          </cell>
          <cell r="P25">
            <v>2812.0820700263071</v>
          </cell>
          <cell r="Q25">
            <v>1327.7882884439628</v>
          </cell>
          <cell r="V25">
            <v>73564.320633860378</v>
          </cell>
        </row>
        <row r="26">
          <cell r="E26">
            <v>387095.92295450543</v>
          </cell>
          <cell r="G26">
            <v>149085.05502359802</v>
          </cell>
          <cell r="J26">
            <v>33807.396156161783</v>
          </cell>
          <cell r="P26">
            <v>5039.0584210825537</v>
          </cell>
          <cell r="Q26">
            <v>4146.1379483117389</v>
          </cell>
          <cell r="V26">
            <v>195018.27540535131</v>
          </cell>
        </row>
        <row r="27">
          <cell r="E27">
            <v>95958.304563989514</v>
          </cell>
          <cell r="G27">
            <v>30244.809800587816</v>
          </cell>
          <cell r="J27">
            <v>6795.0898119688891</v>
          </cell>
          <cell r="P27">
            <v>1176.1051701596018</v>
          </cell>
          <cell r="Q27">
            <v>966.4612189648376</v>
          </cell>
          <cell r="V27">
            <v>56775.838562308367</v>
          </cell>
        </row>
        <row r="28">
          <cell r="E28">
            <v>489621.32428560156</v>
          </cell>
          <cell r="G28">
            <v>187916.00900586444</v>
          </cell>
          <cell r="J28">
            <v>44341.353141009335</v>
          </cell>
          <cell r="P28">
            <v>7279.5425000728446</v>
          </cell>
          <cell r="Q28">
            <v>5794.5796449137279</v>
          </cell>
          <cell r="V28">
            <v>244289.83999374119</v>
          </cell>
        </row>
        <row r="29">
          <cell r="E29">
            <v>1286699.000772953</v>
          </cell>
          <cell r="G29">
            <v>523274.21030216856</v>
          </cell>
          <cell r="J29">
            <v>130568.6738388762</v>
          </cell>
          <cell r="P29">
            <v>10750.864855217515</v>
          </cell>
          <cell r="Q29">
            <v>19444.503986707208</v>
          </cell>
          <cell r="V29">
            <v>602660.74778998352</v>
          </cell>
        </row>
        <row r="30">
          <cell r="E30">
            <v>242927.25779482734</v>
          </cell>
          <cell r="G30">
            <v>92194.329398004731</v>
          </cell>
          <cell r="J30">
            <v>21349.562697455396</v>
          </cell>
          <cell r="P30">
            <v>2716.7037926233011</v>
          </cell>
          <cell r="Q30">
            <v>2307.2660555282619</v>
          </cell>
          <cell r="V30">
            <v>124359.39585121565</v>
          </cell>
        </row>
        <row r="31">
          <cell r="E31">
            <v>162052.28724830458</v>
          </cell>
          <cell r="G31">
            <v>62080.078096813762</v>
          </cell>
          <cell r="J31">
            <v>15058.029557248736</v>
          </cell>
          <cell r="P31">
            <v>1824.1481709457059</v>
          </cell>
          <cell r="Q31">
            <v>1712.4598991588678</v>
          </cell>
          <cell r="V31">
            <v>81377.571524137515</v>
          </cell>
        </row>
        <row r="32">
          <cell r="E32">
            <v>245487.11321518995</v>
          </cell>
          <cell r="G32">
            <v>97462.667212208908</v>
          </cell>
          <cell r="J32">
            <v>22741.703545919379</v>
          </cell>
          <cell r="P32">
            <v>3023.3031714217163</v>
          </cell>
          <cell r="Q32">
            <v>2288.9201723697834</v>
          </cell>
          <cell r="V32">
            <v>119970.51911327016</v>
          </cell>
        </row>
        <row r="33">
          <cell r="E33">
            <v>54640.580940993408</v>
          </cell>
          <cell r="G33">
            <v>19728.79191351133</v>
          </cell>
          <cell r="J33">
            <v>4052.3119320087903</v>
          </cell>
          <cell r="P33">
            <v>900.0733638756742</v>
          </cell>
          <cell r="Q33">
            <v>301.04865686842317</v>
          </cell>
          <cell r="V33">
            <v>29658.355074729188</v>
          </cell>
        </row>
        <row r="34">
          <cell r="E34">
            <v>70450.157417664799</v>
          </cell>
          <cell r="G34">
            <v>23742.442532124573</v>
          </cell>
          <cell r="J34">
            <v>4921.0775060667092</v>
          </cell>
          <cell r="P34">
            <v>992.55539716105204</v>
          </cell>
          <cell r="Q34">
            <v>-135.33538892520983</v>
          </cell>
          <cell r="V34">
            <v>40929.417371237672</v>
          </cell>
        </row>
        <row r="35">
          <cell r="E35">
            <v>122476.48298767149</v>
          </cell>
          <cell r="G35">
            <v>43215.637907431563</v>
          </cell>
          <cell r="J35">
            <v>8932.361331650045</v>
          </cell>
          <cell r="P35">
            <v>1590.31936466719</v>
          </cell>
          <cell r="Q35">
            <v>885.37789526989673</v>
          </cell>
          <cell r="V35">
            <v>67852.786488652811</v>
          </cell>
        </row>
        <row r="36">
          <cell r="E36">
            <v>138261.82269853394</v>
          </cell>
          <cell r="G36">
            <v>69058.634186848882</v>
          </cell>
          <cell r="J36">
            <v>14237.641854568128</v>
          </cell>
          <cell r="P36">
            <v>5280.9410135526714</v>
          </cell>
          <cell r="Q36">
            <v>1115.3100655368203</v>
          </cell>
          <cell r="V36">
            <v>48569.29557802745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0">
          <cell r="B10">
            <v>3549.8526914700851</v>
          </cell>
        </row>
        <row r="11">
          <cell r="B11">
            <v>988.54508788078329</v>
          </cell>
        </row>
        <row r="12">
          <cell r="B12">
            <v>12670.392960978126</v>
          </cell>
        </row>
        <row r="13">
          <cell r="B13">
            <v>645.64001273346162</v>
          </cell>
        </row>
        <row r="14">
          <cell r="B14">
            <v>9728.8254702201939</v>
          </cell>
        </row>
        <row r="15">
          <cell r="B15">
            <v>880.29024115157358</v>
          </cell>
        </row>
        <row r="16">
          <cell r="B16">
            <v>1967.9374140671659</v>
          </cell>
        </row>
        <row r="17">
          <cell r="B17">
            <v>7506.0440134581377</v>
          </cell>
        </row>
        <row r="18">
          <cell r="B18">
            <v>3219.2825973523595</v>
          </cell>
        </row>
        <row r="19">
          <cell r="B19">
            <v>12897.356140064818</v>
          </cell>
        </row>
        <row r="20">
          <cell r="B20">
            <v>5155.1771801440773</v>
          </cell>
        </row>
        <row r="21">
          <cell r="B21">
            <v>4816.3657890170698</v>
          </cell>
        </row>
        <row r="22">
          <cell r="B22">
            <v>19381.371617527991</v>
          </cell>
        </row>
        <row r="23">
          <cell r="B23">
            <v>3401.4695521346839</v>
          </cell>
        </row>
        <row r="24">
          <cell r="B24">
            <v>3494.3150788946082</v>
          </cell>
        </row>
        <row r="25">
          <cell r="B25">
            <v>23276.635833534216</v>
          </cell>
        </row>
        <row r="26">
          <cell r="B26">
            <v>55186.906913447419</v>
          </cell>
        </row>
        <row r="27">
          <cell r="B27">
            <v>20892.275978300917</v>
          </cell>
        </row>
        <row r="28">
          <cell r="B28">
            <v>85263.648840397</v>
          </cell>
        </row>
        <row r="29">
          <cell r="B29">
            <v>272334.44291850372</v>
          </cell>
        </row>
        <row r="30">
          <cell r="B30">
            <v>42692.943823489222</v>
          </cell>
        </row>
        <row r="31">
          <cell r="B31">
            <v>29742.364893821319</v>
          </cell>
        </row>
        <row r="32">
          <cell r="B32">
            <v>42099.905464836454</v>
          </cell>
        </row>
        <row r="33">
          <cell r="B33">
            <v>7372.619944267989</v>
          </cell>
        </row>
        <row r="34">
          <cell r="B34">
            <v>9215.5337263380552</v>
          </cell>
        </row>
        <row r="35">
          <cell r="B35">
            <v>16281.342039885474</v>
          </cell>
        </row>
        <row r="36">
          <cell r="B36">
            <v>25839.513776082902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010010"/>
      <sheetName val="010020"/>
      <sheetName val="010030"/>
      <sheetName val="010040"/>
      <sheetName val="010050"/>
      <sheetName val="010060"/>
      <sheetName val="010070"/>
      <sheetName val="010080"/>
      <sheetName val="010090"/>
      <sheetName val="013010"/>
      <sheetName val="013020"/>
      <sheetName val="013030"/>
      <sheetName val="020010"/>
      <sheetName val="020020"/>
      <sheetName val="059"/>
      <sheetName val="059020"/>
      <sheetName val="109"/>
      <sheetName val="109100"/>
      <sheetName val="359"/>
      <sheetName val="359040"/>
      <sheetName val="419"/>
      <sheetName val="459"/>
      <sheetName val="499"/>
      <sheetName val="559"/>
      <sheetName val="589"/>
      <sheetName val="649"/>
      <sheetName val="680"/>
      <sheetName val="699"/>
      <sheetName val="849"/>
      <sheetName val="859"/>
      <sheetName val="909"/>
      <sheetName val="909020"/>
      <sheetName val="970"/>
      <sheetName val="Impostos"/>
    </sheetNames>
    <sheetDataSet>
      <sheetData sheetId="0">
        <row r="10">
          <cell r="E10">
            <v>27686.66544988866</v>
          </cell>
          <cell r="G10">
            <v>12446.356705242291</v>
          </cell>
          <cell r="J10">
            <v>2591.8325440220542</v>
          </cell>
          <cell r="P10">
            <v>671.10667481750102</v>
          </cell>
          <cell r="Q10">
            <v>221.34012460742815</v>
          </cell>
          <cell r="V10">
            <v>11756.029401199385</v>
          </cell>
        </row>
        <row r="11">
          <cell r="E11">
            <v>10483.523305615467</v>
          </cell>
          <cell r="G11">
            <v>4788.5853298787924</v>
          </cell>
          <cell r="J11">
            <v>940.34697599801075</v>
          </cell>
          <cell r="P11">
            <v>330.22935433254628</v>
          </cell>
          <cell r="Q11">
            <v>41.639295848480735</v>
          </cell>
          <cell r="V11">
            <v>4382.7223495576372</v>
          </cell>
        </row>
        <row r="12">
          <cell r="E12">
            <v>68811.996118882511</v>
          </cell>
          <cell r="G12">
            <v>25399.297011172224</v>
          </cell>
          <cell r="J12">
            <v>5697.4081465264844</v>
          </cell>
          <cell r="P12">
            <v>1053.256082284171</v>
          </cell>
          <cell r="Q12">
            <v>851.5186373805243</v>
          </cell>
          <cell r="V12">
            <v>35810.516241519108</v>
          </cell>
        </row>
        <row r="13">
          <cell r="E13">
            <v>8339.3279112693381</v>
          </cell>
          <cell r="G13">
            <v>4126.5409381186937</v>
          </cell>
          <cell r="J13">
            <v>763.70778643657798</v>
          </cell>
          <cell r="P13">
            <v>331.55297095150632</v>
          </cell>
          <cell r="Q13">
            <v>19.313863875705529</v>
          </cell>
          <cell r="V13">
            <v>3098.2123518868539</v>
          </cell>
        </row>
        <row r="14">
          <cell r="E14">
            <v>110396.66892708345</v>
          </cell>
          <cell r="G14">
            <v>37907.982294693771</v>
          </cell>
          <cell r="J14">
            <v>7716.8704449689512</v>
          </cell>
          <cell r="P14">
            <v>1760.5319019479352</v>
          </cell>
          <cell r="Q14">
            <v>703.69190326916259</v>
          </cell>
          <cell r="V14">
            <v>62307.59238220362</v>
          </cell>
        </row>
        <row r="15">
          <cell r="E15">
            <v>11756.075211599971</v>
          </cell>
          <cell r="G15">
            <v>5690.2071272748617</v>
          </cell>
          <cell r="J15">
            <v>1091.5875201201859</v>
          </cell>
          <cell r="P15">
            <v>435.65354801089046</v>
          </cell>
          <cell r="Q15">
            <v>68.141862458452579</v>
          </cell>
          <cell r="V15">
            <v>4470.4851537355808</v>
          </cell>
        </row>
        <row r="16">
          <cell r="E16">
            <v>21641.035460606807</v>
          </cell>
          <cell r="G16">
            <v>8934.0672895354855</v>
          </cell>
          <cell r="J16">
            <v>1731.9940995110753</v>
          </cell>
          <cell r="P16">
            <v>584.20861284114119</v>
          </cell>
          <cell r="Q16">
            <v>69.362956810794287</v>
          </cell>
          <cell r="V16">
            <v>10321.402501908311</v>
          </cell>
        </row>
        <row r="17">
          <cell r="E17">
            <v>60028.885568958154</v>
          </cell>
          <cell r="G17">
            <v>23559.857762627693</v>
          </cell>
          <cell r="J17">
            <v>4615.5005890686125</v>
          </cell>
          <cell r="P17">
            <v>1222.744807440293</v>
          </cell>
          <cell r="Q17">
            <v>228.16887887210322</v>
          </cell>
          <cell r="V17">
            <v>30402.613530949457</v>
          </cell>
        </row>
        <row r="18">
          <cell r="E18">
            <v>27848.172420563616</v>
          </cell>
          <cell r="G18">
            <v>13329.737201851436</v>
          </cell>
          <cell r="J18">
            <v>2557.6395747445167</v>
          </cell>
          <cell r="P18">
            <v>800.46823811179058</v>
          </cell>
          <cell r="Q18">
            <v>124.09052388716859</v>
          </cell>
          <cell r="V18">
            <v>11036.236881968705</v>
          </cell>
        </row>
        <row r="19">
          <cell r="E19">
            <v>94869.897858215612</v>
          </cell>
          <cell r="G19">
            <v>41036.960994266497</v>
          </cell>
          <cell r="J19">
            <v>8601.0048178380403</v>
          </cell>
          <cell r="P19">
            <v>1815.4664509634995</v>
          </cell>
          <cell r="Q19">
            <v>768.89872677436688</v>
          </cell>
          <cell r="V19">
            <v>42647.566868373215</v>
          </cell>
        </row>
        <row r="20">
          <cell r="E20">
            <v>45903.800466736393</v>
          </cell>
          <cell r="G20">
            <v>19516.044777016476</v>
          </cell>
          <cell r="J20">
            <v>4047.2077924536002</v>
          </cell>
          <cell r="P20">
            <v>1065.8580968646311</v>
          </cell>
          <cell r="Q20">
            <v>384.81721309559077</v>
          </cell>
          <cell r="V20">
            <v>20889.872587306098</v>
          </cell>
        </row>
        <row r="21">
          <cell r="E21">
            <v>40987.580091043055</v>
          </cell>
          <cell r="G21">
            <v>19248.174107896251</v>
          </cell>
          <cell r="J21">
            <v>3739.0352677058881</v>
          </cell>
          <cell r="P21">
            <v>1194.1567549658655</v>
          </cell>
          <cell r="Q21">
            <v>291.16675911714884</v>
          </cell>
          <cell r="V21">
            <v>16515.047201357902</v>
          </cell>
        </row>
        <row r="22">
          <cell r="E22">
            <v>120895.70683456121</v>
          </cell>
          <cell r="G22">
            <v>53033.537028409475</v>
          </cell>
          <cell r="J22">
            <v>11643.666570155896</v>
          </cell>
          <cell r="P22">
            <v>2254.5426991871363</v>
          </cell>
          <cell r="Q22">
            <v>1111.5879913195784</v>
          </cell>
          <cell r="V22">
            <v>52852.372545489117</v>
          </cell>
        </row>
        <row r="23">
          <cell r="E23">
            <v>33708.089424682548</v>
          </cell>
          <cell r="G23">
            <v>14613.53307026057</v>
          </cell>
          <cell r="J23">
            <v>3030.7870952913859</v>
          </cell>
          <cell r="P23">
            <v>782.35444670119898</v>
          </cell>
          <cell r="Q23">
            <v>221.26140459910505</v>
          </cell>
          <cell r="V23">
            <v>15060.153407830288</v>
          </cell>
        </row>
        <row r="24">
          <cell r="E24">
            <v>31608.662118632827</v>
          </cell>
          <cell r="G24">
            <v>13374.555721606828</v>
          </cell>
          <cell r="J24">
            <v>2873.2108228569596</v>
          </cell>
          <cell r="P24">
            <v>686.21725516780168</v>
          </cell>
          <cell r="Q24">
            <v>207.21647203838182</v>
          </cell>
          <cell r="V24">
            <v>14467.461846962851</v>
          </cell>
        </row>
        <row r="25">
          <cell r="E25">
            <v>178261.70025505248</v>
          </cell>
          <cell r="G25">
            <v>74328.332841927608</v>
          </cell>
          <cell r="J25">
            <v>16279.502383431627</v>
          </cell>
          <cell r="P25">
            <v>3056.5903411452869</v>
          </cell>
          <cell r="Q25">
            <v>1590.5708544843376</v>
          </cell>
          <cell r="V25">
            <v>83006.703834063621</v>
          </cell>
        </row>
        <row r="26">
          <cell r="E26">
            <v>428810.42776608764</v>
          </cell>
          <cell r="G26">
            <v>167646.36310510739</v>
          </cell>
          <cell r="J26">
            <v>37640.077845518004</v>
          </cell>
          <cell r="P26">
            <v>5466.5191354885483</v>
          </cell>
          <cell r="Q26">
            <v>4656.6364288094801</v>
          </cell>
          <cell r="V26">
            <v>213400.8312511642</v>
          </cell>
        </row>
        <row r="27">
          <cell r="E27">
            <v>97681.96722811363</v>
          </cell>
          <cell r="G27">
            <v>32499.230037470246</v>
          </cell>
          <cell r="J27">
            <v>7570.3030565267809</v>
          </cell>
          <cell r="P27">
            <v>1227.7658757131317</v>
          </cell>
          <cell r="Q27">
            <v>1059.1578815425623</v>
          </cell>
          <cell r="V27">
            <v>55325.510376860911</v>
          </cell>
        </row>
        <row r="28">
          <cell r="E28">
            <v>534960.44584930874</v>
          </cell>
          <cell r="G28">
            <v>210561.93045731782</v>
          </cell>
          <cell r="J28">
            <v>50864.007788281669</v>
          </cell>
          <cell r="P28">
            <v>7941.0662775523824</v>
          </cell>
          <cell r="Q28">
            <v>6487.2086687130541</v>
          </cell>
          <cell r="V28">
            <v>259106.23265744379</v>
          </cell>
        </row>
        <row r="29">
          <cell r="E29">
            <v>1419426.2222842618</v>
          </cell>
          <cell r="G29">
            <v>576587.5203685991</v>
          </cell>
          <cell r="J29">
            <v>142530.38609991356</v>
          </cell>
          <cell r="P29">
            <v>11891.593577165786</v>
          </cell>
          <cell r="Q29">
            <v>21855.661037688169</v>
          </cell>
          <cell r="V29">
            <v>666561.06120089523</v>
          </cell>
        </row>
        <row r="30">
          <cell r="E30">
            <v>287678.61730381468</v>
          </cell>
          <cell r="G30">
            <v>104346.09529062023</v>
          </cell>
          <cell r="J30">
            <v>24408.223141148119</v>
          </cell>
          <cell r="P30">
            <v>3009.2341827796135</v>
          </cell>
          <cell r="Q30">
            <v>2580.729918991593</v>
          </cell>
          <cell r="V30">
            <v>153334.33477027513</v>
          </cell>
        </row>
        <row r="31">
          <cell r="E31">
            <v>180971.62408057146</v>
          </cell>
          <cell r="G31">
            <v>71692.582984454217</v>
          </cell>
          <cell r="J31">
            <v>17028.437763452388</v>
          </cell>
          <cell r="P31">
            <v>2023.100005522022</v>
          </cell>
          <cell r="Q31">
            <v>1841.6052658402564</v>
          </cell>
          <cell r="V31">
            <v>88385.898061302578</v>
          </cell>
        </row>
        <row r="32">
          <cell r="E32">
            <v>286665.15998700412</v>
          </cell>
          <cell r="G32">
            <v>111947.72569855418</v>
          </cell>
          <cell r="J32">
            <v>25907.084427392445</v>
          </cell>
          <cell r="P32">
            <v>3390.3249023344865</v>
          </cell>
          <cell r="Q32">
            <v>2251.4439414422754</v>
          </cell>
          <cell r="V32">
            <v>143168.58101728075</v>
          </cell>
        </row>
        <row r="33">
          <cell r="E33">
            <v>61246.741826705562</v>
          </cell>
          <cell r="G33">
            <v>22585.157058312434</v>
          </cell>
          <cell r="J33">
            <v>4748.9260823160712</v>
          </cell>
          <cell r="P33">
            <v>987.51530898528893</v>
          </cell>
          <cell r="Q33">
            <v>338.6567714741862</v>
          </cell>
          <cell r="V33">
            <v>32586.486605617582</v>
          </cell>
        </row>
        <row r="34">
          <cell r="E34">
            <v>78479.785311383312</v>
          </cell>
          <cell r="G34">
            <v>27134.134031815429</v>
          </cell>
          <cell r="J34">
            <v>5782.9447629501356</v>
          </cell>
          <cell r="P34">
            <v>1093.2878275154474</v>
          </cell>
          <cell r="Q34">
            <v>-190.22065413316022</v>
          </cell>
          <cell r="V34">
            <v>44659.63934323546</v>
          </cell>
        </row>
        <row r="35">
          <cell r="E35">
            <v>133808.28547345998</v>
          </cell>
          <cell r="G35">
            <v>48953.227100961347</v>
          </cell>
          <cell r="J35">
            <v>10369.159531136211</v>
          </cell>
          <cell r="P35">
            <v>1735.330177562967</v>
          </cell>
          <cell r="Q35">
            <v>1008.6089867946725</v>
          </cell>
          <cell r="V35">
            <v>71741.959677004794</v>
          </cell>
        </row>
        <row r="36">
          <cell r="E36">
            <v>150802.93546594537</v>
          </cell>
          <cell r="G36">
            <v>76922.26366500865</v>
          </cell>
          <cell r="J36">
            <v>16337.147070234731</v>
          </cell>
          <cell r="P36">
            <v>5584.3244936471256</v>
          </cell>
          <cell r="Q36">
            <v>1253.7242843985748</v>
          </cell>
          <cell r="V36">
            <v>50705.475952656285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0">
          <cell r="B10">
            <v>3434.7470820544531</v>
          </cell>
        </row>
        <row r="11">
          <cell r="B11">
            <v>990.40685919699467</v>
          </cell>
        </row>
        <row r="12">
          <cell r="B12">
            <v>14239.236838346769</v>
          </cell>
        </row>
        <row r="13">
          <cell r="B13">
            <v>671.39736654104047</v>
          </cell>
        </row>
        <row r="14">
          <cell r="B14">
            <v>10828.177671709718</v>
          </cell>
        </row>
        <row r="15">
          <cell r="B15">
            <v>1007.4110068952172</v>
          </cell>
        </row>
        <row r="16">
          <cell r="B16">
            <v>2155.6209566483494</v>
          </cell>
        </row>
        <row r="17">
          <cell r="B17">
            <v>7665.9589725468877</v>
          </cell>
        </row>
        <row r="18">
          <cell r="B18">
            <v>3435.4205914498975</v>
          </cell>
        </row>
        <row r="19">
          <cell r="B19">
            <v>14166.658506825073</v>
          </cell>
        </row>
        <row r="20">
          <cell r="B20">
            <v>5614.6560886344223</v>
          </cell>
        </row>
        <row r="21">
          <cell r="B21">
            <v>5389.719190590612</v>
          </cell>
        </row>
        <row r="22">
          <cell r="B22">
            <v>20254.544967367608</v>
          </cell>
        </row>
        <row r="23">
          <cell r="B23">
            <v>3574.4396976526223</v>
          </cell>
        </row>
        <row r="24">
          <cell r="B24">
            <v>3727.3239556557542</v>
          </cell>
        </row>
        <row r="25">
          <cell r="B25">
            <v>26582.573287300223</v>
          </cell>
        </row>
        <row r="26">
          <cell r="B26">
            <v>59194.475251088166</v>
          </cell>
        </row>
        <row r="27">
          <cell r="B27">
            <v>19592.379712769391</v>
          </cell>
        </row>
        <row r="28">
          <cell r="B28">
            <v>93265.623515925938</v>
          </cell>
        </row>
        <row r="29">
          <cell r="B29">
            <v>295812.1942800543</v>
          </cell>
        </row>
        <row r="30">
          <cell r="B30">
            <v>45802.534854196041</v>
          </cell>
        </row>
        <row r="31">
          <cell r="B31">
            <v>33540.617489142423</v>
          </cell>
        </row>
        <row r="32">
          <cell r="B32">
            <v>45627.566088398875</v>
          </cell>
        </row>
        <row r="33">
          <cell r="B33">
            <v>7956.4594371576059</v>
          </cell>
        </row>
        <row r="34">
          <cell r="B34">
            <v>10733.133274227324</v>
          </cell>
        </row>
        <row r="35">
          <cell r="B35">
            <v>17491.889637727421</v>
          </cell>
        </row>
        <row r="36">
          <cell r="B36">
            <v>25103.790066208381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010010"/>
      <sheetName val="010020"/>
      <sheetName val="010030"/>
      <sheetName val="010040"/>
      <sheetName val="010050"/>
      <sheetName val="010060"/>
      <sheetName val="010070"/>
      <sheetName val="010080"/>
      <sheetName val="010090"/>
      <sheetName val="013010"/>
      <sheetName val="013020"/>
      <sheetName val="013030"/>
      <sheetName val="020010"/>
      <sheetName val="020020"/>
      <sheetName val="059"/>
      <sheetName val="059020"/>
      <sheetName val="109"/>
      <sheetName val="109100"/>
      <sheetName val="359"/>
      <sheetName val="359040"/>
      <sheetName val="419"/>
      <sheetName val="459"/>
      <sheetName val="499"/>
      <sheetName val="559"/>
      <sheetName val="589"/>
      <sheetName val="649"/>
      <sheetName val="680"/>
      <sheetName val="699"/>
      <sheetName val="849"/>
      <sheetName val="859"/>
      <sheetName val="909"/>
      <sheetName val="909020"/>
      <sheetName val="970"/>
      <sheetName val="Impostos"/>
      <sheetName val="680 (2)"/>
    </sheetNames>
    <sheetDataSet>
      <sheetData sheetId="0">
        <row r="10">
          <cell r="E10">
            <v>30376.184442432026</v>
          </cell>
          <cell r="G10">
            <v>13671.198541356751</v>
          </cell>
          <cell r="J10">
            <v>2837.2796466604455</v>
          </cell>
          <cell r="P10">
            <v>728.60380658862994</v>
          </cell>
          <cell r="Q10">
            <v>257.75880422900934</v>
          </cell>
          <cell r="V10">
            <v>12881.343643597187</v>
          </cell>
        </row>
        <row r="11">
          <cell r="E11">
            <v>12348.985974746698</v>
          </cell>
          <cell r="G11">
            <v>5324.7314998177944</v>
          </cell>
          <cell r="J11">
            <v>1021.4966890725573</v>
          </cell>
          <cell r="P11">
            <v>371.88989337668846</v>
          </cell>
          <cell r="Q11">
            <v>58.300317983611357</v>
          </cell>
          <cell r="V11">
            <v>5572.5675744960463</v>
          </cell>
        </row>
        <row r="12">
          <cell r="E12">
            <v>71897.864782493576</v>
          </cell>
          <cell r="G12">
            <v>27871.633880225738</v>
          </cell>
          <cell r="J12">
            <v>5954.902112042786</v>
          </cell>
          <cell r="P12">
            <v>1204.7934961696189</v>
          </cell>
          <cell r="Q12">
            <v>933.65307470138873</v>
          </cell>
          <cell r="V12">
            <v>35932.882219354047</v>
          </cell>
        </row>
        <row r="13">
          <cell r="E13">
            <v>8993.027309121504</v>
          </cell>
          <cell r="G13">
            <v>4250.5902503198304</v>
          </cell>
          <cell r="J13">
            <v>801.07176761608025</v>
          </cell>
          <cell r="P13">
            <v>351.41254794902119</v>
          </cell>
          <cell r="Q13">
            <v>29.645560101329579</v>
          </cell>
          <cell r="V13">
            <v>3560.3071831352427</v>
          </cell>
        </row>
        <row r="14">
          <cell r="E14">
            <v>113001.63913269057</v>
          </cell>
          <cell r="G14">
            <v>41562.013370605266</v>
          </cell>
          <cell r="J14">
            <v>8386.6200548860343</v>
          </cell>
          <cell r="P14">
            <v>1985.0447706355271</v>
          </cell>
          <cell r="Q14">
            <v>821.02767366499825</v>
          </cell>
          <cell r="V14">
            <v>60246.933262898747</v>
          </cell>
        </row>
        <row r="15">
          <cell r="E15">
            <v>12372.437945668851</v>
          </cell>
          <cell r="G15">
            <v>6182.7507860518335</v>
          </cell>
          <cell r="J15">
            <v>1182.8115176457798</v>
          </cell>
          <cell r="P15">
            <v>467.36720624958673</v>
          </cell>
          <cell r="Q15">
            <v>76.036659698800023</v>
          </cell>
          <cell r="V15">
            <v>4463.4717760228514</v>
          </cell>
        </row>
        <row r="16">
          <cell r="E16">
            <v>23748.712664095783</v>
          </cell>
          <cell r="G16">
            <v>9616.3144384527604</v>
          </cell>
          <cell r="J16">
            <v>1855.5329406004571</v>
          </cell>
          <cell r="P16">
            <v>630.23110608734851</v>
          </cell>
          <cell r="Q16">
            <v>81.741746223436593</v>
          </cell>
          <cell r="V16">
            <v>11564.89243273178</v>
          </cell>
        </row>
        <row r="17">
          <cell r="E17">
            <v>68566.330681672611</v>
          </cell>
          <cell r="G17">
            <v>26427.486562876838</v>
          </cell>
          <cell r="J17">
            <v>5130.6471169370616</v>
          </cell>
          <cell r="P17">
            <v>1437.0510077108029</v>
          </cell>
          <cell r="Q17">
            <v>324.58584723860127</v>
          </cell>
          <cell r="V17">
            <v>35246.560146909302</v>
          </cell>
        </row>
        <row r="18">
          <cell r="E18">
            <v>33983.743973688259</v>
          </cell>
          <cell r="G18">
            <v>14949.632061469581</v>
          </cell>
          <cell r="J18">
            <v>2864.1539019846391</v>
          </cell>
          <cell r="P18">
            <v>904.12306937280596</v>
          </cell>
          <cell r="Q18">
            <v>136.28878008036378</v>
          </cell>
          <cell r="V18">
            <v>15129.546160780867</v>
          </cell>
        </row>
        <row r="19">
          <cell r="E19">
            <v>110778.79064517097</v>
          </cell>
          <cell r="G19">
            <v>47726.549073451904</v>
          </cell>
          <cell r="J19">
            <v>9742.7301408343283</v>
          </cell>
          <cell r="P19">
            <v>2141.951276399539</v>
          </cell>
          <cell r="Q19">
            <v>915.72851740336716</v>
          </cell>
          <cell r="V19">
            <v>50251.831637081836</v>
          </cell>
        </row>
        <row r="20">
          <cell r="E20">
            <v>48235.008679540842</v>
          </cell>
          <cell r="G20">
            <v>20994.76918643176</v>
          </cell>
          <cell r="J20">
            <v>4367.5301399017626</v>
          </cell>
          <cell r="P20">
            <v>1178.2665371720943</v>
          </cell>
          <cell r="Q20">
            <v>433.40374302811983</v>
          </cell>
          <cell r="V20">
            <v>21261.039073007105</v>
          </cell>
        </row>
        <row r="21">
          <cell r="E21">
            <v>46997.294725302985</v>
          </cell>
          <cell r="G21">
            <v>21755.201421303133</v>
          </cell>
          <cell r="J21">
            <v>4198.9548835466458</v>
          </cell>
          <cell r="P21">
            <v>1342.2617926769824</v>
          </cell>
          <cell r="Q21">
            <v>372.16703800019519</v>
          </cell>
          <cell r="V21">
            <v>19328.70958977603</v>
          </cell>
        </row>
        <row r="22">
          <cell r="E22">
            <v>133320.67102465604</v>
          </cell>
          <cell r="G22">
            <v>58494.200526822613</v>
          </cell>
          <cell r="J22">
            <v>12360.349768155769</v>
          </cell>
          <cell r="P22">
            <v>2624.6417414361172</v>
          </cell>
          <cell r="Q22">
            <v>1309.6596669818332</v>
          </cell>
          <cell r="V22">
            <v>58531.819321259696</v>
          </cell>
        </row>
        <row r="23">
          <cell r="E23">
            <v>37264.089020138468</v>
          </cell>
          <cell r="G23">
            <v>16316.190610076821</v>
          </cell>
          <cell r="J23">
            <v>3349.5721495019652</v>
          </cell>
          <cell r="P23">
            <v>851.14390087197717</v>
          </cell>
          <cell r="Q23">
            <v>264.10577921370401</v>
          </cell>
          <cell r="V23">
            <v>16483.076580474004</v>
          </cell>
        </row>
        <row r="24">
          <cell r="E24">
            <v>33664.779803706973</v>
          </cell>
          <cell r="G24">
            <v>14722.836732767188</v>
          </cell>
          <cell r="J24">
            <v>3116.42007716835</v>
          </cell>
          <cell r="P24">
            <v>773.41876924498376</v>
          </cell>
          <cell r="Q24">
            <v>240.16313866319234</v>
          </cell>
          <cell r="V24">
            <v>14811.941085863258</v>
          </cell>
        </row>
        <row r="25">
          <cell r="E25">
            <v>196202.84264500174</v>
          </cell>
          <cell r="G25">
            <v>82471.640716992551</v>
          </cell>
          <cell r="J25">
            <v>17372.62954130147</v>
          </cell>
          <cell r="P25">
            <v>3433.9812527721219</v>
          </cell>
          <cell r="Q25">
            <v>1789.2030221755836</v>
          </cell>
          <cell r="V25">
            <v>91135.38811176001</v>
          </cell>
        </row>
        <row r="26">
          <cell r="E26">
            <v>454153.43249718373</v>
          </cell>
          <cell r="G26">
            <v>179127.99365102829</v>
          </cell>
          <cell r="J26">
            <v>39297.27014622448</v>
          </cell>
          <cell r="P26">
            <v>6135.584825398304</v>
          </cell>
          <cell r="Q26">
            <v>5071.7402534496205</v>
          </cell>
          <cell r="V26">
            <v>224520.84362108304</v>
          </cell>
        </row>
        <row r="27">
          <cell r="E27">
            <v>109804.16900522241</v>
          </cell>
          <cell r="G27">
            <v>35682.826714596631</v>
          </cell>
          <cell r="J27">
            <v>8061.8619195938254</v>
          </cell>
          <cell r="P27">
            <v>1315.7293659817935</v>
          </cell>
          <cell r="Q27">
            <v>1231.0516432432737</v>
          </cell>
          <cell r="V27">
            <v>63512.699361806895</v>
          </cell>
        </row>
        <row r="28">
          <cell r="E28">
            <v>579338.82735264674</v>
          </cell>
          <cell r="G28">
            <v>230755.66268569353</v>
          </cell>
          <cell r="J28">
            <v>53537.90326671199</v>
          </cell>
          <cell r="P28">
            <v>8781.8212353079543</v>
          </cell>
          <cell r="Q28">
            <v>7030.6961577402371</v>
          </cell>
          <cell r="V28">
            <v>279232.74400719302</v>
          </cell>
        </row>
        <row r="29">
          <cell r="E29">
            <v>1552872.8968708769</v>
          </cell>
          <cell r="G29">
            <v>628801.29403978807</v>
          </cell>
          <cell r="J29">
            <v>147569.66493383941</v>
          </cell>
          <cell r="P29">
            <v>12880.690131812518</v>
          </cell>
          <cell r="Q29">
            <v>23602.419040345027</v>
          </cell>
          <cell r="V29">
            <v>740018.82872509188</v>
          </cell>
        </row>
        <row r="30">
          <cell r="E30">
            <v>301106.70422934479</v>
          </cell>
          <cell r="G30">
            <v>116834.40425157904</v>
          </cell>
          <cell r="J30">
            <v>26257.219602114841</v>
          </cell>
          <cell r="P30">
            <v>3465.2228895702842</v>
          </cell>
          <cell r="Q30">
            <v>2971.3488615444458</v>
          </cell>
          <cell r="V30">
            <v>151578.50862453616</v>
          </cell>
        </row>
        <row r="31">
          <cell r="E31">
            <v>204832.30134384616</v>
          </cell>
          <cell r="G31">
            <v>80010.538830252117</v>
          </cell>
          <cell r="J31">
            <v>18452.677047232275</v>
          </cell>
          <cell r="P31">
            <v>2258.7348144362413</v>
          </cell>
          <cell r="Q31">
            <v>2227.9437652923771</v>
          </cell>
          <cell r="V31">
            <v>101882.40688663314</v>
          </cell>
        </row>
        <row r="32">
          <cell r="E32">
            <v>309927.13760029868</v>
          </cell>
          <cell r="G32">
            <v>122844.38736373777</v>
          </cell>
          <cell r="J32">
            <v>27170.012970303345</v>
          </cell>
          <cell r="P32">
            <v>3867.5932945602003</v>
          </cell>
          <cell r="Q32">
            <v>2676.8557215138662</v>
          </cell>
          <cell r="V32">
            <v>153368.28825018351</v>
          </cell>
        </row>
        <row r="33">
          <cell r="E33">
            <v>70372.618058682056</v>
          </cell>
          <cell r="G33">
            <v>24824.435333008627</v>
          </cell>
          <cell r="J33">
            <v>5056.2231888674787</v>
          </cell>
          <cell r="P33">
            <v>1077.4978318876749</v>
          </cell>
          <cell r="Q33">
            <v>484.30248344193484</v>
          </cell>
          <cell r="V33">
            <v>38930.159221476337</v>
          </cell>
        </row>
        <row r="34">
          <cell r="E34">
            <v>90811.401915910596</v>
          </cell>
          <cell r="G34">
            <v>30830.420673107812</v>
          </cell>
          <cell r="J34">
            <v>6427.1867758076933</v>
          </cell>
          <cell r="P34">
            <v>1251.3847692912564</v>
          </cell>
          <cell r="Q34">
            <v>71.690830639875458</v>
          </cell>
          <cell r="V34">
            <v>52230.718867063959</v>
          </cell>
        </row>
        <row r="35">
          <cell r="E35">
            <v>146560.34165622646</v>
          </cell>
          <cell r="G35">
            <v>53523.702552268383</v>
          </cell>
          <cell r="J35">
            <v>11193.991548283926</v>
          </cell>
          <cell r="P35">
            <v>1957.4687135997024</v>
          </cell>
          <cell r="Q35">
            <v>1322.0071638300606</v>
          </cell>
          <cell r="V35">
            <v>78563.171678244384</v>
          </cell>
        </row>
        <row r="36">
          <cell r="E36">
            <v>171201.76601964605</v>
          </cell>
          <cell r="G36">
            <v>84835.594245917484</v>
          </cell>
          <cell r="J36">
            <v>17683.286153164619</v>
          </cell>
          <cell r="P36">
            <v>6292.0899534402279</v>
          </cell>
          <cell r="Q36">
            <v>1390.474709571743</v>
          </cell>
          <cell r="V36">
            <v>61000.320957551972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0">
          <cell r="B10">
            <v>3654.7975305662762</v>
          </cell>
        </row>
        <row r="11">
          <cell r="B11">
            <v>1109.711655023418</v>
          </cell>
        </row>
        <row r="12">
          <cell r="B12">
            <v>14770.77898759221</v>
          </cell>
        </row>
        <row r="13">
          <cell r="B13">
            <v>751.09499934771156</v>
          </cell>
        </row>
        <row r="14">
          <cell r="B14">
            <v>11583.305891503602</v>
          </cell>
        </row>
        <row r="15">
          <cell r="B15">
            <v>1027.8456454230725</v>
          </cell>
        </row>
        <row r="16">
          <cell r="B16">
            <v>2440.6099799890394</v>
          </cell>
        </row>
        <row r="17">
          <cell r="B17">
            <v>8275.6969640881052</v>
          </cell>
        </row>
        <row r="18">
          <cell r="B18">
            <v>3739.7526643383057</v>
          </cell>
        </row>
        <row r="19">
          <cell r="B19">
            <v>15275.680974430466</v>
          </cell>
        </row>
        <row r="20">
          <cell r="B20">
            <v>5787.5752355018321</v>
          </cell>
        </row>
        <row r="21">
          <cell r="B21">
            <v>5939.1883437044826</v>
          </cell>
        </row>
        <row r="22">
          <cell r="B22">
            <v>21821.976907684879</v>
          </cell>
        </row>
        <row r="23">
          <cell r="B23">
            <v>3710.9049945145953</v>
          </cell>
        </row>
        <row r="24">
          <cell r="B24">
            <v>3807.6516983330894</v>
          </cell>
        </row>
        <row r="25">
          <cell r="B25">
            <v>27727.123522999802</v>
          </cell>
        </row>
        <row r="26">
          <cell r="B26">
            <v>62480.551603664411</v>
          </cell>
        </row>
        <row r="27">
          <cell r="B27">
            <v>18979.612141683512</v>
          </cell>
        </row>
        <row r="28">
          <cell r="B28">
            <v>91738.016956743377</v>
          </cell>
        </row>
        <row r="29">
          <cell r="B29">
            <v>305323.15863165568</v>
          </cell>
        </row>
        <row r="30">
          <cell r="B30">
            <v>46977.486612309731</v>
          </cell>
        </row>
        <row r="31">
          <cell r="B31">
            <v>37721.069517315191</v>
          </cell>
        </row>
        <row r="32">
          <cell r="B32">
            <v>47889.286226204604</v>
          </cell>
        </row>
        <row r="33">
          <cell r="B33">
            <v>8577.5146440433145</v>
          </cell>
        </row>
        <row r="34">
          <cell r="B34">
            <v>10423.118354198086</v>
          </cell>
        </row>
        <row r="35">
          <cell r="B35">
            <v>18454.976809484571</v>
          </cell>
        </row>
        <row r="36">
          <cell r="B36">
            <v>26230.292507656632</v>
          </cell>
        </row>
      </sheetData>
      <sheetData sheetId="3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010010"/>
      <sheetName val="010020"/>
      <sheetName val="010030"/>
      <sheetName val="010040"/>
      <sheetName val="010050"/>
      <sheetName val="010060"/>
      <sheetName val="010070"/>
      <sheetName val="010080"/>
      <sheetName val="010090"/>
      <sheetName val="013010"/>
      <sheetName val="013020"/>
      <sheetName val="013030"/>
      <sheetName val="020010"/>
      <sheetName val="020020"/>
      <sheetName val="059"/>
      <sheetName val="059020"/>
      <sheetName val="109"/>
      <sheetName val="109100"/>
      <sheetName val="359"/>
      <sheetName val="359040"/>
      <sheetName val="419"/>
      <sheetName val="459"/>
      <sheetName val="499"/>
      <sheetName val="559"/>
      <sheetName val="589"/>
      <sheetName val="649"/>
      <sheetName val="680"/>
      <sheetName val="699"/>
      <sheetName val="849"/>
      <sheetName val="859"/>
      <sheetName val="909"/>
      <sheetName val="909020"/>
      <sheetName val="970"/>
      <sheetName val="Impostos"/>
    </sheetNames>
    <sheetDataSet>
      <sheetData sheetId="0">
        <row r="10">
          <cell r="E10">
            <v>32574.075514326192</v>
          </cell>
          <cell r="G10">
            <v>14173.961890498698</v>
          </cell>
          <cell r="J10">
            <v>2839.005977725079</v>
          </cell>
          <cell r="P10">
            <v>736.34009983829458</v>
          </cell>
          <cell r="Q10">
            <v>268.34649711821896</v>
          </cell>
          <cell r="V10">
            <v>14556.421049145902</v>
          </cell>
        </row>
        <row r="11">
          <cell r="E11">
            <v>12443.127070159095</v>
          </cell>
          <cell r="G11">
            <v>5513.440482103636</v>
          </cell>
          <cell r="J11">
            <v>1072.825881992766</v>
          </cell>
          <cell r="P11">
            <v>368.89323328039944</v>
          </cell>
          <cell r="Q11">
            <v>56.5256205666848</v>
          </cell>
          <cell r="V11">
            <v>5431.4418522156084</v>
          </cell>
        </row>
        <row r="12">
          <cell r="E12">
            <v>72694.786095788892</v>
          </cell>
          <cell r="G12">
            <v>28581.572671384452</v>
          </cell>
          <cell r="J12">
            <v>6007.5316423697705</v>
          </cell>
          <cell r="P12">
            <v>1183.3916558023639</v>
          </cell>
          <cell r="Q12">
            <v>915.69720145154963</v>
          </cell>
          <cell r="V12">
            <v>36006.592924780758</v>
          </cell>
        </row>
        <row r="13">
          <cell r="E13">
            <v>9441.3385913706807</v>
          </cell>
          <cell r="G13">
            <v>4776.0791492982125</v>
          </cell>
          <cell r="J13">
            <v>901.72994618136886</v>
          </cell>
          <cell r="P13">
            <v>370.9602028224727</v>
          </cell>
          <cell r="Q13">
            <v>24.032964260245656</v>
          </cell>
          <cell r="V13">
            <v>3368.5363288083809</v>
          </cell>
        </row>
        <row r="14">
          <cell r="E14">
            <v>118312.4988686736</v>
          </cell>
          <cell r="G14">
            <v>44966.436390386742</v>
          </cell>
          <cell r="J14">
            <v>9101.8509319189216</v>
          </cell>
          <cell r="P14">
            <v>2096.5459062063505</v>
          </cell>
          <cell r="Q14">
            <v>770.4864274048474</v>
          </cell>
          <cell r="V14">
            <v>61377.179212756739</v>
          </cell>
        </row>
        <row r="15">
          <cell r="E15">
            <v>12890.800652266691</v>
          </cell>
          <cell r="G15">
            <v>6235.1294652265251</v>
          </cell>
          <cell r="J15">
            <v>1224.2551667296227</v>
          </cell>
          <cell r="P15">
            <v>457.61945256038649</v>
          </cell>
          <cell r="Q15">
            <v>78.452308011894274</v>
          </cell>
          <cell r="V15">
            <v>4895.3442597382618</v>
          </cell>
        </row>
        <row r="16">
          <cell r="E16">
            <v>26295.52100546475</v>
          </cell>
          <cell r="G16">
            <v>10783.016373620507</v>
          </cell>
          <cell r="J16">
            <v>2047.4287669159071</v>
          </cell>
          <cell r="P16">
            <v>648.86575565096155</v>
          </cell>
          <cell r="Q16">
            <v>97.4990018693411</v>
          </cell>
          <cell r="V16">
            <v>12718.711107408035</v>
          </cell>
        </row>
        <row r="17">
          <cell r="E17">
            <v>69855.53039511168</v>
          </cell>
          <cell r="G17">
            <v>27458.201238367528</v>
          </cell>
          <cell r="J17">
            <v>5422.7666415181002</v>
          </cell>
          <cell r="P17">
            <v>1486.596098751146</v>
          </cell>
          <cell r="Q17">
            <v>349.47545389559224</v>
          </cell>
          <cell r="V17">
            <v>35138.490962579323</v>
          </cell>
        </row>
        <row r="18">
          <cell r="E18">
            <v>35068.891100702567</v>
          </cell>
          <cell r="G18">
            <v>16450.48528640607</v>
          </cell>
          <cell r="J18">
            <v>3209.049106937714</v>
          </cell>
          <cell r="P18">
            <v>946.62716769822953</v>
          </cell>
          <cell r="Q18">
            <v>136.42873221950134</v>
          </cell>
          <cell r="V18">
            <v>14326.300807441054</v>
          </cell>
        </row>
        <row r="19">
          <cell r="E19">
            <v>114643.46998445463</v>
          </cell>
          <cell r="G19">
            <v>51752.131745021608</v>
          </cell>
          <cell r="J19">
            <v>10676.140011491771</v>
          </cell>
          <cell r="P19">
            <v>2204.8439401012238</v>
          </cell>
          <cell r="Q19">
            <v>1012.5717463684264</v>
          </cell>
          <cell r="V19">
            <v>48997.782541471599</v>
          </cell>
        </row>
        <row r="20">
          <cell r="E20">
            <v>51183.888030221315</v>
          </cell>
          <cell r="G20">
            <v>22388.530662342608</v>
          </cell>
          <cell r="J20">
            <v>4667.8282210314965</v>
          </cell>
          <cell r="P20">
            <v>1208.8928440346751</v>
          </cell>
          <cell r="Q20">
            <v>450.55628188424754</v>
          </cell>
          <cell r="V20">
            <v>22468.080020928286</v>
          </cell>
        </row>
        <row r="21">
          <cell r="E21">
            <v>50105.439800307715</v>
          </cell>
          <cell r="G21">
            <v>23332.865057122814</v>
          </cell>
          <cell r="J21">
            <v>4491.7090961357599</v>
          </cell>
          <cell r="P21">
            <v>1355.6612795904321</v>
          </cell>
          <cell r="Q21">
            <v>404.39784264114542</v>
          </cell>
          <cell r="V21">
            <v>20520.806524817563</v>
          </cell>
        </row>
        <row r="22">
          <cell r="E22">
            <v>134499.61519049827</v>
          </cell>
          <cell r="G22">
            <v>60489.762910210789</v>
          </cell>
          <cell r="J22">
            <v>12745.82791023983</v>
          </cell>
          <cell r="P22">
            <v>2600.6646179160284</v>
          </cell>
          <cell r="Q22">
            <v>1398.0218240051181</v>
          </cell>
          <cell r="V22">
            <v>57265.337928126493</v>
          </cell>
        </row>
        <row r="23">
          <cell r="E23">
            <v>42260.656410839889</v>
          </cell>
          <cell r="G23">
            <v>16803.602497242326</v>
          </cell>
          <cell r="J23">
            <v>3442.5859840312614</v>
          </cell>
          <cell r="P23">
            <v>864.58843816992464</v>
          </cell>
          <cell r="Q23">
            <v>287.26186898630908</v>
          </cell>
          <cell r="V23">
            <v>20862.617622410067</v>
          </cell>
        </row>
        <row r="24">
          <cell r="E24">
            <v>34508.572549071119</v>
          </cell>
          <cell r="G24">
            <v>15461.459768011122</v>
          </cell>
          <cell r="J24">
            <v>3352.9116813719652</v>
          </cell>
          <cell r="P24">
            <v>778.61706841259968</v>
          </cell>
          <cell r="Q24">
            <v>261.98400217013557</v>
          </cell>
          <cell r="V24">
            <v>14653.600029105295</v>
          </cell>
        </row>
        <row r="25">
          <cell r="E25">
            <v>215986.13656547124</v>
          </cell>
          <cell r="G25">
            <v>89870.077790412412</v>
          </cell>
          <cell r="J25">
            <v>18905.868282633342</v>
          </cell>
          <cell r="P25">
            <v>3601.458951068993</v>
          </cell>
          <cell r="Q25">
            <v>1780.7084560342971</v>
          </cell>
          <cell r="V25">
            <v>101828.0230853222</v>
          </cell>
        </row>
        <row r="26">
          <cell r="E26">
            <v>457443.01323303574</v>
          </cell>
          <cell r="G26">
            <v>188406.18187287878</v>
          </cell>
          <cell r="J26">
            <v>41095.417098542566</v>
          </cell>
          <cell r="P26">
            <v>6413.1780304483254</v>
          </cell>
          <cell r="Q26">
            <v>5203.6865202970994</v>
          </cell>
          <cell r="V26">
            <v>216324.54971086897</v>
          </cell>
        </row>
        <row r="27">
          <cell r="E27">
            <v>100489.68772488087</v>
          </cell>
          <cell r="G27">
            <v>35998.984109144687</v>
          </cell>
          <cell r="J27">
            <v>8086.3811675523239</v>
          </cell>
          <cell r="P27">
            <v>1290.50845032708</v>
          </cell>
          <cell r="Q27">
            <v>1230.3452488165487</v>
          </cell>
          <cell r="V27">
            <v>53883.468749040236</v>
          </cell>
        </row>
        <row r="28">
          <cell r="E28">
            <v>556399.22256149794</v>
          </cell>
          <cell r="G28">
            <v>241742.90905186001</v>
          </cell>
          <cell r="J28">
            <v>56084.606808867044</v>
          </cell>
          <cell r="P28">
            <v>8984.58682317083</v>
          </cell>
          <cell r="Q28">
            <v>7359.1814797978577</v>
          </cell>
          <cell r="V28">
            <v>242227.93839780221</v>
          </cell>
        </row>
        <row r="29">
          <cell r="E29">
            <v>1626004.2074988654</v>
          </cell>
          <cell r="G29">
            <v>668172.81877422158</v>
          </cell>
          <cell r="J29">
            <v>157083.10388491797</v>
          </cell>
          <cell r="P29">
            <v>13334.554811436139</v>
          </cell>
          <cell r="Q29">
            <v>25246.695142949029</v>
          </cell>
          <cell r="V29">
            <v>762167.03488534072</v>
          </cell>
        </row>
        <row r="30">
          <cell r="E30">
            <v>326630.54966789973</v>
          </cell>
          <cell r="G30">
            <v>125965.74544497124</v>
          </cell>
          <cell r="J30">
            <v>28323.263067942942</v>
          </cell>
          <cell r="P30">
            <v>3561.3182121270829</v>
          </cell>
          <cell r="Q30">
            <v>3147.2791603620872</v>
          </cell>
          <cell r="V30">
            <v>165632.94378249638</v>
          </cell>
        </row>
        <row r="31">
          <cell r="E31">
            <v>209670.42140608333</v>
          </cell>
          <cell r="G31">
            <v>85883.727716581547</v>
          </cell>
          <cell r="J31">
            <v>19707.92631034955</v>
          </cell>
          <cell r="P31">
            <v>2319.5083841691048</v>
          </cell>
          <cell r="Q31">
            <v>2355.1938394459139</v>
          </cell>
          <cell r="V31">
            <v>99404.065155537217</v>
          </cell>
        </row>
        <row r="32">
          <cell r="E32">
            <v>333417.69532021158</v>
          </cell>
          <cell r="G32">
            <v>128958.00041803924</v>
          </cell>
          <cell r="J32">
            <v>28490.622855121463</v>
          </cell>
          <cell r="P32">
            <v>3961.8250595414393</v>
          </cell>
          <cell r="Q32">
            <v>2627.4353725718406</v>
          </cell>
          <cell r="V32">
            <v>169379.81161493759</v>
          </cell>
        </row>
        <row r="33">
          <cell r="E33">
            <v>74316.577031813882</v>
          </cell>
          <cell r="G33">
            <v>26911.640177559035</v>
          </cell>
          <cell r="J33">
            <v>5484.4712028809963</v>
          </cell>
          <cell r="P33">
            <v>1107.3416464114039</v>
          </cell>
          <cell r="Q33">
            <v>423.49963293114104</v>
          </cell>
          <cell r="V33">
            <v>40389.624372031307</v>
          </cell>
        </row>
        <row r="34">
          <cell r="E34">
            <v>97597.774483334229</v>
          </cell>
          <cell r="G34">
            <v>33567.653097920753</v>
          </cell>
          <cell r="J34">
            <v>6998.5754304292514</v>
          </cell>
          <cell r="P34">
            <v>1338.1035996114904</v>
          </cell>
          <cell r="Q34">
            <v>-84.277613347464467</v>
          </cell>
          <cell r="V34">
            <v>55777.719968720201</v>
          </cell>
        </row>
        <row r="35">
          <cell r="E35">
            <v>154573.45192931776</v>
          </cell>
          <cell r="G35">
            <v>57817.527842785574</v>
          </cell>
          <cell r="J35">
            <v>12042.423021891014</v>
          </cell>
          <cell r="P35">
            <v>1994.7133285665811</v>
          </cell>
          <cell r="Q35">
            <v>1402.7832871103597</v>
          </cell>
          <cell r="V35">
            <v>81316.004448964231</v>
          </cell>
        </row>
        <row r="36">
          <cell r="E36">
            <v>186294.05131834201</v>
          </cell>
          <cell r="G36">
            <v>94386.058116381173</v>
          </cell>
          <cell r="J36">
            <v>19678.893902280135</v>
          </cell>
          <cell r="P36">
            <v>6770.7949422860347</v>
          </cell>
          <cell r="Q36">
            <v>1544.7317001780318</v>
          </cell>
          <cell r="V36">
            <v>63913.572657216631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0">
          <cell r="B10">
            <v>3989.2571855820297</v>
          </cell>
        </row>
        <row r="11">
          <cell r="B11">
            <v>1179.6747287293902</v>
          </cell>
        </row>
        <row r="12">
          <cell r="B12">
            <v>13873.398138474708</v>
          </cell>
        </row>
        <row r="13">
          <cell r="B13">
            <v>801.56654413990009</v>
          </cell>
        </row>
        <row r="14">
          <cell r="B14">
            <v>12587.00624676923</v>
          </cell>
        </row>
        <row r="15">
          <cell r="B15">
            <v>970.49262161803995</v>
          </cell>
        </row>
        <row r="16">
          <cell r="B16">
            <v>2634.76979197834</v>
          </cell>
        </row>
        <row r="17">
          <cell r="B17">
            <v>8620.4634467996584</v>
          </cell>
        </row>
        <row r="18">
          <cell r="B18">
            <v>4080.7946449720598</v>
          </cell>
        </row>
        <row r="19">
          <cell r="B19">
            <v>15986.378540883743</v>
          </cell>
        </row>
        <row r="20">
          <cell r="B20">
            <v>6066.9788017442388</v>
          </cell>
        </row>
        <row r="21">
          <cell r="B21">
            <v>6036.4504606741702</v>
          </cell>
        </row>
        <row r="22">
          <cell r="B22">
            <v>22464.05235387844</v>
          </cell>
        </row>
        <row r="23">
          <cell r="B23">
            <v>4106.5541908450296</v>
          </cell>
        </row>
        <row r="24">
          <cell r="B24">
            <v>4047.9579122963501</v>
          </cell>
        </row>
        <row r="25">
          <cell r="B25">
            <v>29057.553088093711</v>
          </cell>
        </row>
        <row r="26">
          <cell r="B26">
            <v>61888.199915599049</v>
          </cell>
        </row>
        <row r="27">
          <cell r="B27">
            <v>19876.292193065485</v>
          </cell>
        </row>
        <row r="28">
          <cell r="B28">
            <v>102739.72927366623</v>
          </cell>
        </row>
        <row r="29">
          <cell r="B29">
            <v>313897.6996285895</v>
          </cell>
        </row>
        <row r="30">
          <cell r="B30">
            <v>50332.271967972913</v>
          </cell>
        </row>
        <row r="31">
          <cell r="B31">
            <v>39409.220872885846</v>
          </cell>
        </row>
        <row r="32">
          <cell r="B32">
            <v>48574.905797692059</v>
          </cell>
        </row>
        <row r="33">
          <cell r="B33">
            <v>8765.9776785172817</v>
          </cell>
        </row>
        <row r="34">
          <cell r="B34">
            <v>9820.5441466931225</v>
          </cell>
        </row>
        <row r="35">
          <cell r="B35">
            <v>19058.998307775553</v>
          </cell>
        </row>
        <row r="36">
          <cell r="B36">
            <v>29318.811520062402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010010"/>
      <sheetName val="010020"/>
      <sheetName val="010030"/>
      <sheetName val="010040"/>
      <sheetName val="010050"/>
      <sheetName val="010060"/>
      <sheetName val="010070"/>
      <sheetName val="010080"/>
      <sheetName val="010090"/>
      <sheetName val="013010"/>
      <sheetName val="013020"/>
      <sheetName val="013030"/>
      <sheetName val="020010"/>
      <sheetName val="020020"/>
      <sheetName val="059"/>
      <sheetName val="059020"/>
      <sheetName val="109"/>
      <sheetName val="109100"/>
      <sheetName val="359"/>
      <sheetName val="359040"/>
      <sheetName val="419"/>
      <sheetName val="459"/>
      <sheetName val="499"/>
      <sheetName val="559"/>
      <sheetName val="589"/>
      <sheetName val="649"/>
      <sheetName val="680"/>
      <sheetName val="699"/>
      <sheetName val="849"/>
      <sheetName val="859"/>
      <sheetName val="909"/>
      <sheetName val="909020"/>
      <sheetName val="970"/>
      <sheetName val="Impostos"/>
    </sheetNames>
    <sheetDataSet>
      <sheetData sheetId="0">
        <row r="10">
          <cell r="E10">
            <v>35384.835519677516</v>
          </cell>
          <cell r="G10">
            <v>14839.921283347911</v>
          </cell>
          <cell r="J10">
            <v>2899.7372102029472</v>
          </cell>
          <cell r="P10">
            <v>820.05794096911256</v>
          </cell>
          <cell r="Q10">
            <v>279.72903677094553</v>
          </cell>
          <cell r="V10">
            <v>16545.390048386598</v>
          </cell>
        </row>
        <row r="11">
          <cell r="E11">
            <v>12500.000804287396</v>
          </cell>
          <cell r="G11">
            <v>5865.5459450847775</v>
          </cell>
          <cell r="J11">
            <v>1108.5419569135024</v>
          </cell>
          <cell r="P11">
            <v>404.45042128334637</v>
          </cell>
          <cell r="Q11">
            <v>55.006077501224453</v>
          </cell>
          <cell r="V11">
            <v>5066.4564035045451</v>
          </cell>
        </row>
        <row r="12">
          <cell r="E12">
            <v>75908.489119263075</v>
          </cell>
          <cell r="G12">
            <v>28694.803775313907</v>
          </cell>
          <cell r="J12">
            <v>5965.2318742443167</v>
          </cell>
          <cell r="P12">
            <v>1260.2602659156266</v>
          </cell>
          <cell r="Q12">
            <v>911.38364320803726</v>
          </cell>
          <cell r="V12">
            <v>39076.80956058119</v>
          </cell>
        </row>
        <row r="13">
          <cell r="E13">
            <v>10177.503604112368</v>
          </cell>
          <cell r="G13">
            <v>5287.6014527921143</v>
          </cell>
          <cell r="J13">
            <v>978.39636309381967</v>
          </cell>
          <cell r="P13">
            <v>414.50593757799868</v>
          </cell>
          <cell r="Q13">
            <v>26.45234466970895</v>
          </cell>
          <cell r="V13">
            <v>3470.5475059787263</v>
          </cell>
        </row>
        <row r="14">
          <cell r="E14">
            <v>124828.32928884384</v>
          </cell>
          <cell r="G14">
            <v>46120.108936975805</v>
          </cell>
          <cell r="J14">
            <v>9092.6836264300618</v>
          </cell>
          <cell r="P14">
            <v>2335.0018969724047</v>
          </cell>
          <cell r="Q14">
            <v>801.75073166128368</v>
          </cell>
          <cell r="V14">
            <v>66478.784096804287</v>
          </cell>
        </row>
        <row r="15">
          <cell r="E15">
            <v>13468.623797264603</v>
          </cell>
          <cell r="G15">
            <v>6547.6156848984747</v>
          </cell>
          <cell r="J15">
            <v>1243.619588458585</v>
          </cell>
          <cell r="P15">
            <v>515.67122252122988</v>
          </cell>
          <cell r="Q15">
            <v>80.556229308709746</v>
          </cell>
          <cell r="V15">
            <v>5081.1610720776043</v>
          </cell>
        </row>
        <row r="16">
          <cell r="E16">
            <v>28531.462482066396</v>
          </cell>
          <cell r="G16">
            <v>11740.557387302779</v>
          </cell>
          <cell r="J16">
            <v>2198.6064551419731</v>
          </cell>
          <cell r="P16">
            <v>748.86434115816746</v>
          </cell>
          <cell r="Q16">
            <v>110.53065656353715</v>
          </cell>
          <cell r="V16">
            <v>13732.903641899942</v>
          </cell>
        </row>
        <row r="17">
          <cell r="E17">
            <v>75908.36677997373</v>
          </cell>
          <cell r="G17">
            <v>29978.694402877103</v>
          </cell>
          <cell r="J17">
            <v>5860.7402245517806</v>
          </cell>
          <cell r="P17">
            <v>1704.1822212088468</v>
          </cell>
          <cell r="Q17">
            <v>478.00241295465293</v>
          </cell>
          <cell r="V17">
            <v>37886.747518381351</v>
          </cell>
        </row>
        <row r="18">
          <cell r="E18">
            <v>36989.069138890081</v>
          </cell>
          <cell r="G18">
            <v>17293.373352422994</v>
          </cell>
          <cell r="J18">
            <v>3363.9707455030266</v>
          </cell>
          <cell r="P18">
            <v>1046.7627307933601</v>
          </cell>
          <cell r="Q18">
            <v>207.62192170629092</v>
          </cell>
          <cell r="V18">
            <v>15077.340388464409</v>
          </cell>
        </row>
        <row r="19">
          <cell r="E19">
            <v>121800.20329360563</v>
          </cell>
          <cell r="G19">
            <v>55692.151980745432</v>
          </cell>
          <cell r="J19">
            <v>11433.341362794221</v>
          </cell>
          <cell r="P19">
            <v>2356.0647143172891</v>
          </cell>
          <cell r="Q19">
            <v>1121.6436790115804</v>
          </cell>
          <cell r="V19">
            <v>51197.001556737116</v>
          </cell>
        </row>
        <row r="20">
          <cell r="E20">
            <v>53133.028041738347</v>
          </cell>
          <cell r="G20">
            <v>23561.024226295165</v>
          </cell>
          <cell r="J20">
            <v>4897.9100949632721</v>
          </cell>
          <cell r="P20">
            <v>1309.8801829722909</v>
          </cell>
          <cell r="Q20">
            <v>471.57539256840624</v>
          </cell>
          <cell r="V20">
            <v>22892.638144939214</v>
          </cell>
        </row>
        <row r="21">
          <cell r="E21">
            <v>52838.190142912325</v>
          </cell>
          <cell r="G21">
            <v>24374.667936443344</v>
          </cell>
          <cell r="J21">
            <v>4701.8820318551734</v>
          </cell>
          <cell r="P21">
            <v>1454.9945895697113</v>
          </cell>
          <cell r="Q21">
            <v>426.70637260785782</v>
          </cell>
          <cell r="V21">
            <v>21879.939212436235</v>
          </cell>
        </row>
        <row r="22">
          <cell r="E22">
            <v>144025.38049972028</v>
          </cell>
          <cell r="G22">
            <v>62656.251388378005</v>
          </cell>
          <cell r="J22">
            <v>13141.455253650562</v>
          </cell>
          <cell r="P22">
            <v>2872.3751990842043</v>
          </cell>
          <cell r="Q22">
            <v>1451.467141421364</v>
          </cell>
          <cell r="V22">
            <v>63903.831517186147</v>
          </cell>
        </row>
        <row r="23">
          <cell r="E23">
            <v>44754.657957891803</v>
          </cell>
          <cell r="G23">
            <v>18356.495160100269</v>
          </cell>
          <cell r="J23">
            <v>3712.6845370355177</v>
          </cell>
          <cell r="P23">
            <v>986.50574443707637</v>
          </cell>
          <cell r="Q23">
            <v>262.25618360442422</v>
          </cell>
          <cell r="V23">
            <v>21436.716332714517</v>
          </cell>
        </row>
        <row r="24">
          <cell r="E24">
            <v>34751.9009618399</v>
          </cell>
          <cell r="G24">
            <v>15191.473862342313</v>
          </cell>
          <cell r="J24">
            <v>3245.3022631965196</v>
          </cell>
          <cell r="P24">
            <v>817.70311275452696</v>
          </cell>
          <cell r="Q24">
            <v>274.34135579450833</v>
          </cell>
          <cell r="V24">
            <v>15223.080367752033</v>
          </cell>
        </row>
        <row r="25">
          <cell r="E25">
            <v>228329.34179769261</v>
          </cell>
          <cell r="G25">
            <v>91731.478820845223</v>
          </cell>
          <cell r="J25">
            <v>19306.874297549013</v>
          </cell>
          <cell r="P25">
            <v>3859.3017384299287</v>
          </cell>
          <cell r="Q25">
            <v>1960.3500200605365</v>
          </cell>
          <cell r="V25">
            <v>111471.33692080791</v>
          </cell>
        </row>
        <row r="26">
          <cell r="E26">
            <v>478472.74213885562</v>
          </cell>
          <cell r="G26">
            <v>196254.10554666247</v>
          </cell>
          <cell r="J26">
            <v>42828.822833697894</v>
          </cell>
          <cell r="P26">
            <v>6971.943917104305</v>
          </cell>
          <cell r="Q26">
            <v>5195.5830810646758</v>
          </cell>
          <cell r="V26">
            <v>227222.28676032624</v>
          </cell>
        </row>
        <row r="27">
          <cell r="E27">
            <v>92228.236180318883</v>
          </cell>
          <cell r="G27">
            <v>37410.713777192032</v>
          </cell>
          <cell r="J27">
            <v>8368.6104522057176</v>
          </cell>
          <cell r="P27">
            <v>1356.8576673180683</v>
          </cell>
          <cell r="Q27">
            <v>1205.8210394068105</v>
          </cell>
          <cell r="V27">
            <v>43886.233244196257</v>
          </cell>
        </row>
        <row r="28">
          <cell r="E28">
            <v>542132.62087171152</v>
          </cell>
          <cell r="G28">
            <v>250941.84072613547</v>
          </cell>
          <cell r="J28">
            <v>57488.866726036067</v>
          </cell>
          <cell r="P28">
            <v>9829.5589209340451</v>
          </cell>
          <cell r="Q28">
            <v>7381.8714216934113</v>
          </cell>
          <cell r="V28">
            <v>216490.48307691253</v>
          </cell>
        </row>
        <row r="29">
          <cell r="E29">
            <v>1725307.4497323851</v>
          </cell>
          <cell r="G29">
            <v>694016.55019570119</v>
          </cell>
          <cell r="J29">
            <v>164019.54947726362</v>
          </cell>
          <cell r="P29">
            <v>13816.237056076599</v>
          </cell>
          <cell r="Q29">
            <v>26500.420505258156</v>
          </cell>
          <cell r="V29">
            <v>826954.69249808555</v>
          </cell>
        </row>
        <row r="30">
          <cell r="E30">
            <v>351329.55666217534</v>
          </cell>
          <cell r="G30">
            <v>133728.6798190407</v>
          </cell>
          <cell r="J30">
            <v>30089.754234167955</v>
          </cell>
          <cell r="P30">
            <v>4066.2731170453303</v>
          </cell>
          <cell r="Q30">
            <v>3172.8526138247998</v>
          </cell>
          <cell r="V30">
            <v>180271.99687809657</v>
          </cell>
        </row>
        <row r="31">
          <cell r="E31">
            <v>217913.09401732037</v>
          </cell>
          <cell r="G31">
            <v>91184.630684786622</v>
          </cell>
          <cell r="J31">
            <v>20967.590343055657</v>
          </cell>
          <cell r="P31">
            <v>2605.624219125843</v>
          </cell>
          <cell r="Q31">
            <v>2399.3536934713638</v>
          </cell>
          <cell r="V31">
            <v>100755.89507688087</v>
          </cell>
        </row>
        <row r="32">
          <cell r="E32">
            <v>356024.94782923273</v>
          </cell>
          <cell r="G32">
            <v>135948.60166849507</v>
          </cell>
          <cell r="J32">
            <v>30295.284209270754</v>
          </cell>
          <cell r="P32">
            <v>4206.3823763692026</v>
          </cell>
          <cell r="Q32">
            <v>2727.5956874959893</v>
          </cell>
          <cell r="V32">
            <v>182847.08388760171</v>
          </cell>
        </row>
        <row r="33">
          <cell r="E33">
            <v>82667.189135427921</v>
          </cell>
          <cell r="G33">
            <v>29927.21887427607</v>
          </cell>
          <cell r="J33">
            <v>6050.9273145234092</v>
          </cell>
          <cell r="P33">
            <v>1266.2628212578736</v>
          </cell>
          <cell r="Q33">
            <v>459.49815772611623</v>
          </cell>
          <cell r="V33">
            <v>44963.281967644456</v>
          </cell>
        </row>
        <row r="34">
          <cell r="E34">
            <v>111915.05981298117</v>
          </cell>
          <cell r="G34">
            <v>36408.308021611039</v>
          </cell>
          <cell r="J34">
            <v>7511.3148656635958</v>
          </cell>
          <cell r="P34">
            <v>1564.5846002094113</v>
          </cell>
          <cell r="Q34">
            <v>-217.8035282752594</v>
          </cell>
          <cell r="V34">
            <v>66648.655853772376</v>
          </cell>
        </row>
        <row r="35">
          <cell r="E35">
            <v>162107.29495509251</v>
          </cell>
          <cell r="G35">
            <v>61918.091045298352</v>
          </cell>
          <cell r="J35">
            <v>12638.268759632309</v>
          </cell>
          <cell r="P35">
            <v>2124.1667187685434</v>
          </cell>
          <cell r="Q35">
            <v>1423.1297260265467</v>
          </cell>
          <cell r="V35">
            <v>84003.638705366771</v>
          </cell>
        </row>
        <row r="36">
          <cell r="E36">
            <v>206394.42543470548</v>
          </cell>
          <cell r="G36">
            <v>103621.49404463501</v>
          </cell>
          <cell r="J36">
            <v>21389.032898898651</v>
          </cell>
          <cell r="P36">
            <v>7630.5263258256518</v>
          </cell>
          <cell r="Q36">
            <v>1696.3044028943168</v>
          </cell>
          <cell r="V36">
            <v>72057.067762451858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0">
          <cell r="B10">
            <v>4075.5234582963403</v>
          </cell>
        </row>
        <row r="11">
          <cell r="B11">
            <v>1254.2391742241798</v>
          </cell>
        </row>
        <row r="12">
          <cell r="B12">
            <v>13131.292871422491</v>
          </cell>
        </row>
        <row r="13">
          <cell r="B13">
            <v>835.73360815468993</v>
          </cell>
        </row>
        <row r="14">
          <cell r="B14">
            <v>13279.184963537429</v>
          </cell>
        </row>
        <row r="15">
          <cell r="B15">
            <v>873.51128447101007</v>
          </cell>
        </row>
        <row r="16">
          <cell r="B16">
            <v>3053.3537125155508</v>
          </cell>
        </row>
        <row r="17">
          <cell r="B17">
            <v>9401.6713565675909</v>
          </cell>
        </row>
        <row r="18">
          <cell r="B18">
            <v>4427.8675946386002</v>
          </cell>
        </row>
        <row r="19">
          <cell r="B19">
            <v>16622.317366125772</v>
          </cell>
        </row>
        <row r="20">
          <cell r="B20">
            <v>6544.3608091057695</v>
          </cell>
        </row>
        <row r="21">
          <cell r="B21">
            <v>6266.5912498231901</v>
          </cell>
        </row>
        <row r="22">
          <cell r="B22">
            <v>23319.650745725085</v>
          </cell>
        </row>
        <row r="23">
          <cell r="B23">
            <v>4714.0829507713397</v>
          </cell>
        </row>
        <row r="24">
          <cell r="B24">
            <v>4125.5375214286805</v>
          </cell>
        </row>
        <row r="25">
          <cell r="B25">
            <v>30409.628463519868</v>
          </cell>
        </row>
        <row r="26">
          <cell r="B26">
            <v>66337.726253446279</v>
          </cell>
        </row>
        <row r="27">
          <cell r="B27">
            <v>17036.186914461232</v>
          </cell>
        </row>
        <row r="28">
          <cell r="B28">
            <v>98268.585580653249</v>
          </cell>
        </row>
        <row r="29">
          <cell r="B29">
            <v>313449.93190597137</v>
          </cell>
        </row>
        <row r="30">
          <cell r="B30">
            <v>50484.607753976103</v>
          </cell>
        </row>
        <row r="31">
          <cell r="B31">
            <v>38841.574512247062</v>
          </cell>
        </row>
        <row r="32">
          <cell r="B32">
            <v>52764.580222819815</v>
          </cell>
        </row>
        <row r="33">
          <cell r="B33">
            <v>9225.0960259831481</v>
          </cell>
        </row>
        <row r="34">
          <cell r="B34">
            <v>11965.235742469928</v>
          </cell>
        </row>
        <row r="35">
          <cell r="B35">
            <v>19652.30858168198</v>
          </cell>
        </row>
        <row r="36">
          <cell r="B36">
            <v>29145.619375958377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010010"/>
      <sheetName val="010020"/>
      <sheetName val="010030"/>
      <sheetName val="010040"/>
      <sheetName val="010050"/>
      <sheetName val="010060"/>
      <sheetName val="010070"/>
      <sheetName val="010080"/>
      <sheetName val="010090"/>
      <sheetName val="013010"/>
      <sheetName val="013020"/>
      <sheetName val="013030"/>
      <sheetName val="020010"/>
      <sheetName val="020020"/>
      <sheetName val="059"/>
      <sheetName val="059020"/>
      <sheetName val="109"/>
      <sheetName val="109100"/>
      <sheetName val="359"/>
      <sheetName val="359040"/>
      <sheetName val="419"/>
      <sheetName val="459"/>
      <sheetName val="499"/>
      <sheetName val="559"/>
      <sheetName val="589"/>
      <sheetName val="649"/>
      <sheetName val="680"/>
      <sheetName val="699"/>
      <sheetName val="849"/>
      <sheetName val="859"/>
      <sheetName val="909"/>
      <sheetName val="909020"/>
      <sheetName val="970"/>
      <sheetName val="Impostos"/>
    </sheetNames>
    <sheetDataSet>
      <sheetData sheetId="0">
        <row r="10">
          <cell r="E10">
            <v>39281.048106187824</v>
          </cell>
          <cell r="G10">
            <v>16082.242558042075</v>
          </cell>
          <cell r="J10">
            <v>3139.1715196169762</v>
          </cell>
          <cell r="P10">
            <v>960.27457885626166</v>
          </cell>
          <cell r="Q10">
            <v>357.31345446009988</v>
          </cell>
          <cell r="V10">
            <v>18742.045995212411</v>
          </cell>
        </row>
        <row r="11">
          <cell r="E11">
            <v>12835.663925721059</v>
          </cell>
          <cell r="G11">
            <v>6134.4088872514112</v>
          </cell>
          <cell r="J11">
            <v>1185.3353766309942</v>
          </cell>
          <cell r="P11">
            <v>463.18969987823522</v>
          </cell>
          <cell r="Q11">
            <v>69.441782486092563</v>
          </cell>
          <cell r="V11">
            <v>4983.2881794743262</v>
          </cell>
        </row>
        <row r="12">
          <cell r="E12">
            <v>78497.467001731813</v>
          </cell>
          <cell r="G12">
            <v>29005.663709608034</v>
          </cell>
          <cell r="J12">
            <v>6248.1106683738699</v>
          </cell>
          <cell r="P12">
            <v>1456.9071274719718</v>
          </cell>
          <cell r="Q12">
            <v>1143.2637827281219</v>
          </cell>
          <cell r="V12">
            <v>40643.521713549817</v>
          </cell>
        </row>
        <row r="13">
          <cell r="E13">
            <v>11182.83090693132</v>
          </cell>
          <cell r="G13">
            <v>5724.7337359595567</v>
          </cell>
          <cell r="J13">
            <v>1083.7898679764792</v>
          </cell>
          <cell r="P13">
            <v>493.68850556787447</v>
          </cell>
          <cell r="Q13">
            <v>37.735291001794998</v>
          </cell>
          <cell r="V13">
            <v>3842.8835064256141</v>
          </cell>
        </row>
        <row r="14">
          <cell r="E14">
            <v>141649.03808748786</v>
          </cell>
          <cell r="G14">
            <v>47799.918540083789</v>
          </cell>
          <cell r="J14">
            <v>9466.6854506559303</v>
          </cell>
          <cell r="P14">
            <v>2765.0691495894944</v>
          </cell>
          <cell r="Q14">
            <v>1053.2003632138683</v>
          </cell>
          <cell r="V14">
            <v>80564.164583944774</v>
          </cell>
        </row>
        <row r="15">
          <cell r="E15">
            <v>14472.589600146384</v>
          </cell>
          <cell r="G15">
            <v>6637.0834100027705</v>
          </cell>
          <cell r="J15">
            <v>1293.5186137349915</v>
          </cell>
          <cell r="P15">
            <v>596.62565365013404</v>
          </cell>
          <cell r="Q15">
            <v>94.328079758371587</v>
          </cell>
          <cell r="V15">
            <v>5851.0338430001175</v>
          </cell>
        </row>
        <row r="16">
          <cell r="E16">
            <v>30851.837582209639</v>
          </cell>
          <cell r="G16">
            <v>12081.796959173573</v>
          </cell>
          <cell r="J16">
            <v>2329.0047455790641</v>
          </cell>
          <cell r="P16">
            <v>814.87336207720398</v>
          </cell>
          <cell r="Q16">
            <v>160.68912739715756</v>
          </cell>
          <cell r="V16">
            <v>15465.47338798264</v>
          </cell>
        </row>
        <row r="17">
          <cell r="E17">
            <v>79222.988728955475</v>
          </cell>
          <cell r="G17">
            <v>31133.511752654427</v>
          </cell>
          <cell r="J17">
            <v>6146.6335691662234</v>
          </cell>
          <cell r="P17">
            <v>1945.1174524933213</v>
          </cell>
          <cell r="Q17">
            <v>507.92971556856139</v>
          </cell>
          <cell r="V17">
            <v>39489.796239072937</v>
          </cell>
        </row>
        <row r="18">
          <cell r="E18">
            <v>40512.961992078832</v>
          </cell>
          <cell r="G18">
            <v>18001.275928525112</v>
          </cell>
          <cell r="J18">
            <v>3599.609304501389</v>
          </cell>
          <cell r="P18">
            <v>1196.8884078776107</v>
          </cell>
          <cell r="Q18">
            <v>178.84762208400599</v>
          </cell>
          <cell r="V18">
            <v>17536.340729090716</v>
          </cell>
        </row>
        <row r="19">
          <cell r="E19">
            <v>130110.01616484822</v>
          </cell>
          <cell r="G19">
            <v>58164.380763947222</v>
          </cell>
          <cell r="J19">
            <v>12061.419303284543</v>
          </cell>
          <cell r="P19">
            <v>2749.6705441679874</v>
          </cell>
          <cell r="Q19">
            <v>1163.4406353106347</v>
          </cell>
          <cell r="V19">
            <v>55971.104918137848</v>
          </cell>
        </row>
        <row r="20">
          <cell r="E20">
            <v>57389.77424428294</v>
          </cell>
          <cell r="G20">
            <v>24908.299163271331</v>
          </cell>
          <cell r="J20">
            <v>5199.1052346356428</v>
          </cell>
          <cell r="P20">
            <v>1518.0686770595178</v>
          </cell>
          <cell r="Q20">
            <v>526.92860143162125</v>
          </cell>
          <cell r="V20">
            <v>25237.372567884828</v>
          </cell>
        </row>
        <row r="21">
          <cell r="E21">
            <v>55675.47565267999</v>
          </cell>
          <cell r="G21">
            <v>25815.355575485406</v>
          </cell>
          <cell r="J21">
            <v>5028.1836845261569</v>
          </cell>
          <cell r="P21">
            <v>1674.4202264828962</v>
          </cell>
          <cell r="Q21">
            <v>483.00652775263165</v>
          </cell>
          <cell r="V21">
            <v>22674.509638432901</v>
          </cell>
        </row>
        <row r="22">
          <cell r="E22">
            <v>156332.01108580275</v>
          </cell>
          <cell r="G22">
            <v>65930.415015010847</v>
          </cell>
          <cell r="J22">
            <v>14038.435458030041</v>
          </cell>
          <cell r="P22">
            <v>3396.3167124683655</v>
          </cell>
          <cell r="Q22">
            <v>1761.1620100535702</v>
          </cell>
          <cell r="V22">
            <v>71205.681890239925</v>
          </cell>
        </row>
        <row r="23">
          <cell r="E23">
            <v>47805.620376458843</v>
          </cell>
          <cell r="G23">
            <v>18921.819691719691</v>
          </cell>
          <cell r="J23">
            <v>3968.8890383554049</v>
          </cell>
          <cell r="P23">
            <v>1104.6816319708669</v>
          </cell>
          <cell r="Q23">
            <v>285.5820930076988</v>
          </cell>
          <cell r="V23">
            <v>23524.64792140518</v>
          </cell>
        </row>
        <row r="24">
          <cell r="E24">
            <v>36412.155682202676</v>
          </cell>
          <cell r="G24">
            <v>16039.363022132073</v>
          </cell>
          <cell r="J24">
            <v>3446.8317334893791</v>
          </cell>
          <cell r="P24">
            <v>938.25705944546087</v>
          </cell>
          <cell r="Q24">
            <v>292.44203101227208</v>
          </cell>
          <cell r="V24">
            <v>15695.261836123495</v>
          </cell>
        </row>
        <row r="25">
          <cell r="E25">
            <v>236137.90796173242</v>
          </cell>
          <cell r="G25">
            <v>94532.607912778651</v>
          </cell>
          <cell r="J25">
            <v>20144.60582979468</v>
          </cell>
          <cell r="P25">
            <v>4389.6229462295423</v>
          </cell>
          <cell r="Q25">
            <v>2443.586086713749</v>
          </cell>
          <cell r="V25">
            <v>114627.48518621578</v>
          </cell>
        </row>
        <row r="26">
          <cell r="E26">
            <v>505075.61186300835</v>
          </cell>
          <cell r="G26">
            <v>206362.53626190472</v>
          </cell>
          <cell r="J26">
            <v>45396.207768990236</v>
          </cell>
          <cell r="P26">
            <v>8039.1462048830217</v>
          </cell>
          <cell r="Q26">
            <v>6154.7024677954914</v>
          </cell>
          <cell r="V26">
            <v>239123.01915943489</v>
          </cell>
        </row>
        <row r="27">
          <cell r="E27">
            <v>95510.655327950924</v>
          </cell>
          <cell r="G27">
            <v>38146.285886816928</v>
          </cell>
          <cell r="J27">
            <v>8504.98846246629</v>
          </cell>
          <cell r="P27">
            <v>1484.687781041981</v>
          </cell>
          <cell r="Q27">
            <v>1343.7331878354546</v>
          </cell>
          <cell r="V27">
            <v>46030.960009790273</v>
          </cell>
        </row>
        <row r="28">
          <cell r="E28">
            <v>563487.48148843925</v>
          </cell>
          <cell r="G28">
            <v>246849.23884796421</v>
          </cell>
          <cell r="J28">
            <v>56199.86526742467</v>
          </cell>
          <cell r="P28">
            <v>10877.506684308566</v>
          </cell>
          <cell r="Q28">
            <v>7884.9646492429647</v>
          </cell>
          <cell r="V28">
            <v>241675.90603949883</v>
          </cell>
        </row>
        <row r="29">
          <cell r="E29">
            <v>1786741.7885046662</v>
          </cell>
          <cell r="G29">
            <v>719674.63728248107</v>
          </cell>
          <cell r="J29">
            <v>172245.48586884787</v>
          </cell>
          <cell r="P29">
            <v>15449.57715248191</v>
          </cell>
          <cell r="Q29">
            <v>28744.527430959981</v>
          </cell>
          <cell r="V29">
            <v>850627.56076989544</v>
          </cell>
        </row>
        <row r="30">
          <cell r="E30">
            <v>366028.4164868943</v>
          </cell>
          <cell r="G30">
            <v>141069.91447672303</v>
          </cell>
          <cell r="J30">
            <v>32198.573013065889</v>
          </cell>
          <cell r="P30">
            <v>4687.3700774566878</v>
          </cell>
          <cell r="Q30">
            <v>4119.4345621217508</v>
          </cell>
          <cell r="V30">
            <v>183953.12435752695</v>
          </cell>
        </row>
        <row r="31">
          <cell r="E31">
            <v>233947.78549211772</v>
          </cell>
          <cell r="G31">
            <v>97032.596250024144</v>
          </cell>
          <cell r="J31">
            <v>22591.824302281253</v>
          </cell>
          <cell r="P31">
            <v>3005.2676973371363</v>
          </cell>
          <cell r="Q31">
            <v>2929.5402152552824</v>
          </cell>
          <cell r="V31">
            <v>108388.5570272199</v>
          </cell>
        </row>
        <row r="32">
          <cell r="E32">
            <v>367103.06767015363</v>
          </cell>
          <cell r="G32">
            <v>141938.07023722751</v>
          </cell>
          <cell r="J32">
            <v>32096.500396975425</v>
          </cell>
          <cell r="P32">
            <v>4749.5445816368019</v>
          </cell>
          <cell r="Q32">
            <v>3559.4210646307379</v>
          </cell>
          <cell r="V32">
            <v>184759.53138968314</v>
          </cell>
        </row>
        <row r="33">
          <cell r="E33">
            <v>86440.974468286382</v>
          </cell>
          <cell r="G33">
            <v>31785.273635022859</v>
          </cell>
          <cell r="J33">
            <v>6574.8302223214823</v>
          </cell>
          <cell r="P33">
            <v>1491.7942904318109</v>
          </cell>
          <cell r="Q33">
            <v>700.57126560786094</v>
          </cell>
          <cell r="V33">
            <v>45888.505054902365</v>
          </cell>
        </row>
        <row r="34">
          <cell r="E34">
            <v>112317.8637368771</v>
          </cell>
          <cell r="G34">
            <v>38273.544544985343</v>
          </cell>
          <cell r="J34">
            <v>8043.8117383735871</v>
          </cell>
          <cell r="P34">
            <v>1777.0686114279131</v>
          </cell>
          <cell r="Q34">
            <v>278.64539669213377</v>
          </cell>
          <cell r="V34">
            <v>63944.793445398129</v>
          </cell>
        </row>
        <row r="35">
          <cell r="E35">
            <v>171301.1801718928</v>
          </cell>
          <cell r="G35">
            <v>65630.543385915735</v>
          </cell>
          <cell r="J35">
            <v>13689.858025949155</v>
          </cell>
          <cell r="P35">
            <v>2560.125720673243</v>
          </cell>
          <cell r="Q35">
            <v>1752.2098134176681</v>
          </cell>
          <cell r="V35">
            <v>87668.443225937008</v>
          </cell>
        </row>
        <row r="36">
          <cell r="E36">
            <v>215601.78769028903</v>
          </cell>
          <cell r="G36">
            <v>108679.48256528837</v>
          </cell>
          <cell r="J36">
            <v>22928.725534952369</v>
          </cell>
          <cell r="P36">
            <v>8746.2394630341714</v>
          </cell>
          <cell r="Q36">
            <v>1809.352742460426</v>
          </cell>
          <cell r="V36">
            <v>73437.987384553693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0">
          <cell r="B10">
            <v>4235.0993838333216</v>
          </cell>
        </row>
        <row r="11">
          <cell r="B11">
            <v>1437.2766674069699</v>
          </cell>
        </row>
        <row r="12">
          <cell r="B12">
            <v>14742.72391853642</v>
          </cell>
        </row>
        <row r="13">
          <cell r="B13">
            <v>921.87823960702008</v>
          </cell>
        </row>
        <row r="14">
          <cell r="B14">
            <v>13583.36571243186</v>
          </cell>
        </row>
        <row r="15">
          <cell r="B15">
            <v>1009.3187247643601</v>
          </cell>
        </row>
        <row r="16">
          <cell r="B16">
            <v>3256.29440474272</v>
          </cell>
        </row>
        <row r="17">
          <cell r="B17">
            <v>10319.768573536358</v>
          </cell>
        </row>
        <row r="18">
          <cell r="B18">
            <v>4852.5790319502694</v>
          </cell>
        </row>
        <row r="19">
          <cell r="B19">
            <v>17811.517818378863</v>
          </cell>
        </row>
        <row r="20">
          <cell r="B20">
            <v>6916.2208108904688</v>
          </cell>
        </row>
        <row r="21">
          <cell r="B21">
            <v>6721.2998721988097</v>
          </cell>
        </row>
        <row r="22">
          <cell r="B22">
            <v>25277.489756370356</v>
          </cell>
        </row>
        <row r="23">
          <cell r="B23">
            <v>5045.4465594866597</v>
          </cell>
        </row>
        <row r="24">
          <cell r="B24">
            <v>4299.3304808606699</v>
          </cell>
        </row>
        <row r="25">
          <cell r="B25">
            <v>32586.182265285384</v>
          </cell>
        </row>
        <row r="26">
          <cell r="B26">
            <v>71299.932819758469</v>
          </cell>
        </row>
        <row r="27">
          <cell r="B27">
            <v>17889.28146358471</v>
          </cell>
        </row>
        <row r="28">
          <cell r="B28">
            <v>108118.18656543376</v>
          </cell>
        </row>
        <row r="29">
          <cell r="B29">
            <v>334019.84660689963</v>
          </cell>
        </row>
        <row r="30">
          <cell r="B30">
            <v>55469.453735445401</v>
          </cell>
        </row>
        <row r="31">
          <cell r="B31">
            <v>43322.451090843206</v>
          </cell>
        </row>
        <row r="32">
          <cell r="B32">
            <v>56166.979631780378</v>
          </cell>
        </row>
        <row r="33">
          <cell r="B33">
            <v>9955.4592875855069</v>
          </cell>
        </row>
        <row r="34">
          <cell r="B34">
            <v>14528.03405434908</v>
          </cell>
        </row>
        <row r="35">
          <cell r="B35">
            <v>20647.120877033965</v>
          </cell>
        </row>
        <row r="36">
          <cell r="B36">
            <v>29120.461647010088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010010"/>
      <sheetName val="010020"/>
      <sheetName val="010030"/>
      <sheetName val="010040"/>
      <sheetName val="010050"/>
      <sheetName val="010060"/>
      <sheetName val="010070"/>
      <sheetName val="010080"/>
      <sheetName val="010090"/>
      <sheetName val="013010"/>
      <sheetName val="013020"/>
      <sheetName val="013030"/>
      <sheetName val="020010"/>
      <sheetName val="020020"/>
      <sheetName val="059"/>
      <sheetName val="059020"/>
      <sheetName val="109"/>
      <sheetName val="109100"/>
      <sheetName val="359"/>
      <sheetName val="359040"/>
      <sheetName val="419"/>
      <sheetName val="459"/>
      <sheetName val="499"/>
      <sheetName val="559"/>
      <sheetName val="589"/>
      <sheetName val="649"/>
      <sheetName val="680"/>
      <sheetName val="699"/>
      <sheetName val="849"/>
      <sheetName val="859"/>
      <sheetName val="909"/>
      <sheetName val="909020"/>
      <sheetName val="970"/>
      <sheetName val="Impostos"/>
    </sheetNames>
    <sheetDataSet>
      <sheetData sheetId="0">
        <row r="10">
          <cell r="E10">
            <v>40259.789472936587</v>
          </cell>
          <cell r="G10">
            <v>16425.722117841629</v>
          </cell>
          <cell r="J10">
            <v>3204.8324626155868</v>
          </cell>
          <cell r="P10">
            <v>1054.1168992954201</v>
          </cell>
          <cell r="Q10">
            <v>413.2140329784084</v>
          </cell>
          <cell r="V10">
            <v>19161.903960205542</v>
          </cell>
        </row>
        <row r="11">
          <cell r="E11">
            <v>13622.057106483024</v>
          </cell>
          <cell r="G11">
            <v>6416.1998497068671</v>
          </cell>
          <cell r="J11">
            <v>1234.7478694590297</v>
          </cell>
          <cell r="P11">
            <v>505.38651185601503</v>
          </cell>
          <cell r="Q11">
            <v>72.687012781298222</v>
          </cell>
          <cell r="V11">
            <v>5393.0358626798134</v>
          </cell>
        </row>
        <row r="12">
          <cell r="E12">
            <v>84361.543713115505</v>
          </cell>
          <cell r="G12">
            <v>30514.822698311546</v>
          </cell>
          <cell r="J12">
            <v>6563.3630559521971</v>
          </cell>
          <cell r="P12">
            <v>1611.9453524482692</v>
          </cell>
          <cell r="Q12">
            <v>1391.971198409494</v>
          </cell>
          <cell r="V12">
            <v>44279.441407993996</v>
          </cell>
        </row>
        <row r="13">
          <cell r="E13">
            <v>12267.0892085581</v>
          </cell>
          <cell r="G13">
            <v>5880.2242069130734</v>
          </cell>
          <cell r="J13">
            <v>1106.6295240818517</v>
          </cell>
          <cell r="P13">
            <v>523.58915127543742</v>
          </cell>
          <cell r="Q13">
            <v>58.492398084448112</v>
          </cell>
          <cell r="V13">
            <v>4698.1539282032891</v>
          </cell>
        </row>
        <row r="14">
          <cell r="E14">
            <v>146889.11511331619</v>
          </cell>
          <cell r="G14">
            <v>50671.105680323817</v>
          </cell>
          <cell r="J14">
            <v>9962.8266742431988</v>
          </cell>
          <cell r="P14">
            <v>3002.134996633898</v>
          </cell>
          <cell r="Q14">
            <v>1385.7089260763739</v>
          </cell>
          <cell r="V14">
            <v>81867.338836038907</v>
          </cell>
        </row>
        <row r="15">
          <cell r="E15">
            <v>15665.017782413381</v>
          </cell>
          <cell r="G15">
            <v>7238.6304859785769</v>
          </cell>
          <cell r="J15">
            <v>1392.4182457688887</v>
          </cell>
          <cell r="P15">
            <v>665.85537505336401</v>
          </cell>
          <cell r="Q15">
            <v>108.910432153325</v>
          </cell>
          <cell r="V15">
            <v>6259.2032434592256</v>
          </cell>
        </row>
        <row r="16">
          <cell r="E16">
            <v>32111.975698157461</v>
          </cell>
          <cell r="G16">
            <v>13159.720474329899</v>
          </cell>
          <cell r="J16">
            <v>2497.0558846336462</v>
          </cell>
          <cell r="P16">
            <v>926.4676422446247</v>
          </cell>
          <cell r="Q16">
            <v>215.92036795543476</v>
          </cell>
          <cell r="V16">
            <v>15312.811328993856</v>
          </cell>
        </row>
        <row r="17">
          <cell r="E17">
            <v>86982.64722723054</v>
          </cell>
          <cell r="G17">
            <v>33073.086501491453</v>
          </cell>
          <cell r="J17">
            <v>6429.2869008268444</v>
          </cell>
          <cell r="P17">
            <v>2175.1655649217764</v>
          </cell>
          <cell r="Q17">
            <v>706.26339411025765</v>
          </cell>
          <cell r="V17">
            <v>44598.844865880208</v>
          </cell>
        </row>
        <row r="18">
          <cell r="E18">
            <v>44692.754196397633</v>
          </cell>
          <cell r="G18">
            <v>19431.97003904243</v>
          </cell>
          <cell r="J18">
            <v>3859.746454179523</v>
          </cell>
          <cell r="P18">
            <v>1379.0933729768897</v>
          </cell>
          <cell r="Q18">
            <v>273.7297565576111</v>
          </cell>
          <cell r="V18">
            <v>19748.214573641177</v>
          </cell>
        </row>
        <row r="19">
          <cell r="E19">
            <v>137104.52295944595</v>
          </cell>
          <cell r="G19">
            <v>60443.216134768525</v>
          </cell>
          <cell r="J19">
            <v>12469.466319462654</v>
          </cell>
          <cell r="P19">
            <v>3004.7722300785172</v>
          </cell>
          <cell r="Q19">
            <v>1416.0612870293774</v>
          </cell>
          <cell r="V19">
            <v>59771.006988106885</v>
          </cell>
        </row>
        <row r="20">
          <cell r="E20">
            <v>59575.710734819033</v>
          </cell>
          <cell r="G20">
            <v>25800.667778686835</v>
          </cell>
          <cell r="J20">
            <v>5312.1720980579266</v>
          </cell>
          <cell r="P20">
            <v>1618.6960429229534</v>
          </cell>
          <cell r="Q20">
            <v>600.23884261859337</v>
          </cell>
          <cell r="V20">
            <v>26243.935972532723</v>
          </cell>
        </row>
        <row r="21">
          <cell r="E21">
            <v>57209.309490730986</v>
          </cell>
          <cell r="G21">
            <v>26819.914376698864</v>
          </cell>
          <cell r="J21">
            <v>5150.3532879120512</v>
          </cell>
          <cell r="P21">
            <v>1780.577587437846</v>
          </cell>
          <cell r="Q21">
            <v>555.92659099655611</v>
          </cell>
          <cell r="V21">
            <v>22902.537647685669</v>
          </cell>
        </row>
        <row r="22">
          <cell r="E22">
            <v>159521.60259038542</v>
          </cell>
          <cell r="G22">
            <v>69322.639361044698</v>
          </cell>
          <cell r="J22">
            <v>14621.186362039962</v>
          </cell>
          <cell r="P22">
            <v>3697.7561069618719</v>
          </cell>
          <cell r="Q22">
            <v>1976.16493070557</v>
          </cell>
          <cell r="V22">
            <v>69903.855829633321</v>
          </cell>
        </row>
        <row r="23">
          <cell r="E23">
            <v>48892.276473469159</v>
          </cell>
          <cell r="G23">
            <v>19962.367096314811</v>
          </cell>
          <cell r="J23">
            <v>4058.3225129921339</v>
          </cell>
          <cell r="P23">
            <v>1210.2679904398033</v>
          </cell>
          <cell r="Q23">
            <v>351.04200702069409</v>
          </cell>
          <cell r="V23">
            <v>23310.276866701719</v>
          </cell>
        </row>
        <row r="24">
          <cell r="E24">
            <v>37281.865058380281</v>
          </cell>
          <cell r="G24">
            <v>16553.717549226698</v>
          </cell>
          <cell r="J24">
            <v>3562.3355163530991</v>
          </cell>
          <cell r="P24">
            <v>1003.4442920966376</v>
          </cell>
          <cell r="Q24">
            <v>385.34775258860458</v>
          </cell>
          <cell r="V24">
            <v>15777.019948115245</v>
          </cell>
        </row>
        <row r="25">
          <cell r="E25">
            <v>250533.83930529875</v>
          </cell>
          <cell r="G25">
            <v>99560.551122832432</v>
          </cell>
          <cell r="J25">
            <v>20750.326266576991</v>
          </cell>
          <cell r="P25">
            <v>4736.6589704573471</v>
          </cell>
          <cell r="Q25">
            <v>2964.1022769654519</v>
          </cell>
          <cell r="V25">
            <v>122522.20066846654</v>
          </cell>
        </row>
        <row r="26">
          <cell r="E26">
            <v>538784.65328248462</v>
          </cell>
          <cell r="G26">
            <v>216590.5587071671</v>
          </cell>
          <cell r="J26">
            <v>47422.38541812553</v>
          </cell>
          <cell r="P26">
            <v>8636.5311938664654</v>
          </cell>
          <cell r="Q26">
            <v>7397.7490114564071</v>
          </cell>
          <cell r="V26">
            <v>258737.42895186911</v>
          </cell>
        </row>
        <row r="27">
          <cell r="E27">
            <v>116261.86859235885</v>
          </cell>
          <cell r="G27">
            <v>40897.364026444913</v>
          </cell>
          <cell r="J27">
            <v>9008.2497044949851</v>
          </cell>
          <cell r="P27">
            <v>1641.6491100357825</v>
          </cell>
          <cell r="Q27">
            <v>1647.2555283949878</v>
          </cell>
          <cell r="V27">
            <v>63067.350222988185</v>
          </cell>
        </row>
        <row r="28">
          <cell r="E28">
            <v>630432.57440705958</v>
          </cell>
          <cell r="G28">
            <v>252901.7903698273</v>
          </cell>
          <cell r="J28">
            <v>57035.368019556547</v>
          </cell>
          <cell r="P28">
            <v>11644.794405661898</v>
          </cell>
          <cell r="Q28">
            <v>9432.6795026687505</v>
          </cell>
          <cell r="V28">
            <v>299417.94210934511</v>
          </cell>
        </row>
        <row r="29">
          <cell r="E29">
            <v>1852796.8972714115</v>
          </cell>
          <cell r="G29">
            <v>754241.84478715516</v>
          </cell>
          <cell r="J29">
            <v>177471.71596454698</v>
          </cell>
          <cell r="P29">
            <v>16627.593961153223</v>
          </cell>
          <cell r="Q29">
            <v>33463.637269887469</v>
          </cell>
          <cell r="V29">
            <v>870992.10528866854</v>
          </cell>
        </row>
        <row r="30">
          <cell r="E30">
            <v>382568.11266801087</v>
          </cell>
          <cell r="G30">
            <v>146974.03410104749</v>
          </cell>
          <cell r="J30">
            <v>32862.807541283582</v>
          </cell>
          <cell r="P30">
            <v>4907.5426304950524</v>
          </cell>
          <cell r="Q30">
            <v>5170.6260587587985</v>
          </cell>
          <cell r="V30">
            <v>192653.10233642595</v>
          </cell>
        </row>
        <row r="31">
          <cell r="E31">
            <v>247908.03423926851</v>
          </cell>
          <cell r="G31">
            <v>103073.40989146812</v>
          </cell>
          <cell r="J31">
            <v>23861.793420715505</v>
          </cell>
          <cell r="P31">
            <v>3285.8950277670306</v>
          </cell>
          <cell r="Q31">
            <v>3605.9064991150553</v>
          </cell>
          <cell r="V31">
            <v>114081.02940020279</v>
          </cell>
        </row>
        <row r="32">
          <cell r="E32">
            <v>396533.91354371252</v>
          </cell>
          <cell r="G32">
            <v>148191.46984827117</v>
          </cell>
          <cell r="J32">
            <v>33329.421251243912</v>
          </cell>
          <cell r="P32">
            <v>5308.6083879215157</v>
          </cell>
          <cell r="Q32">
            <v>4812.0402121162861</v>
          </cell>
          <cell r="V32">
            <v>204892.37384415962</v>
          </cell>
        </row>
        <row r="33">
          <cell r="E33">
            <v>96183.593536047716</v>
          </cell>
          <cell r="G33">
            <v>33166.235229714977</v>
          </cell>
          <cell r="J33">
            <v>6806.0064734150401</v>
          </cell>
          <cell r="P33">
            <v>1659.2927328269429</v>
          </cell>
          <cell r="Q33">
            <v>864.43049909145554</v>
          </cell>
          <cell r="V33">
            <v>53687.628600999305</v>
          </cell>
        </row>
        <row r="34">
          <cell r="E34">
            <v>122694.15141799417</v>
          </cell>
          <cell r="G34">
            <v>40577.262690710588</v>
          </cell>
          <cell r="J34">
            <v>8468.3412269684522</v>
          </cell>
          <cell r="P34">
            <v>1969.6631829372523</v>
          </cell>
          <cell r="Q34">
            <v>693.29279799668643</v>
          </cell>
          <cell r="V34">
            <v>70985.591519381196</v>
          </cell>
        </row>
        <row r="35">
          <cell r="E35">
            <v>173890.16758730123</v>
          </cell>
          <cell r="G35">
            <v>69117.818448499282</v>
          </cell>
          <cell r="J35">
            <v>14256.726423094276</v>
          </cell>
          <cell r="P35">
            <v>2807.5738163210581</v>
          </cell>
          <cell r="Q35">
            <v>2082.1908487084206</v>
          </cell>
          <cell r="V35">
            <v>85625.858050678187</v>
          </cell>
        </row>
        <row r="36">
          <cell r="E36">
            <v>226124.91732320737</v>
          </cell>
          <cell r="G36">
            <v>115291.65642618171</v>
          </cell>
          <cell r="J36">
            <v>23965.115121399635</v>
          </cell>
          <cell r="P36">
            <v>9426.927463913109</v>
          </cell>
          <cell r="Q36">
            <v>2121.4105647741881</v>
          </cell>
          <cell r="V36">
            <v>75319.807746938721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0">
          <cell r="B10">
            <v>4654.1890134266005</v>
          </cell>
        </row>
        <row r="11">
          <cell r="B11">
            <v>1709.0654832527498</v>
          </cell>
        </row>
        <row r="12">
          <cell r="B12">
            <v>15747.691354615978</v>
          </cell>
        </row>
        <row r="13">
          <cell r="B13">
            <v>1102.8985148396098</v>
          </cell>
        </row>
        <row r="14">
          <cell r="B14">
            <v>14460.486933759648</v>
          </cell>
        </row>
        <row r="15">
          <cell r="B15">
            <v>1130.18888432629</v>
          </cell>
        </row>
        <row r="16">
          <cell r="B16">
            <v>3554.2073767603902</v>
          </cell>
        </row>
        <row r="17">
          <cell r="B17">
            <v>11196.848424778842</v>
          </cell>
        </row>
        <row r="18">
          <cell r="B18">
            <v>5685.6633534986404</v>
          </cell>
        </row>
        <row r="19">
          <cell r="B19">
            <v>18799.301795077339</v>
          </cell>
        </row>
        <row r="20">
          <cell r="B20">
            <v>7393.851266967019</v>
          </cell>
        </row>
        <row r="21">
          <cell r="B21">
            <v>7164.2858849777322</v>
          </cell>
        </row>
        <row r="22">
          <cell r="B22">
            <v>26830.372658974862</v>
          </cell>
        </row>
        <row r="23">
          <cell r="B23">
            <v>5520.7701889321306</v>
          </cell>
        </row>
        <row r="24">
          <cell r="B24">
            <v>4736.1162195840197</v>
          </cell>
        </row>
        <row r="25">
          <cell r="B25">
            <v>35705.701805813042</v>
          </cell>
        </row>
        <row r="26">
          <cell r="B26">
            <v>76091.16651337182</v>
          </cell>
        </row>
        <row r="27">
          <cell r="B27">
            <v>20758.186281530641</v>
          </cell>
        </row>
        <row r="28">
          <cell r="B28">
            <v>128426.47245773819</v>
          </cell>
        </row>
        <row r="29">
          <cell r="B29">
            <v>357765.05220628931</v>
          </cell>
        </row>
        <row r="30">
          <cell r="B30">
            <v>57461.290193883317</v>
          </cell>
        </row>
        <row r="31">
          <cell r="B31">
            <v>50319.055804133124</v>
          </cell>
        </row>
        <row r="32">
          <cell r="B32">
            <v>60760.044043369911</v>
          </cell>
        </row>
        <row r="33">
          <cell r="B33">
            <v>10785.548159234171</v>
          </cell>
        </row>
        <row r="34">
          <cell r="B34">
            <v>14748.701415968841</v>
          </cell>
        </row>
        <row r="35">
          <cell r="B35">
            <v>21791.556395709402</v>
          </cell>
        </row>
        <row r="36">
          <cell r="B36">
            <v>28692.28736918695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4185-CD62-4453-8FC8-3FDE585DF918}">
  <sheetPr codeName="Planilha1"/>
  <dimension ref="A1:D45"/>
  <sheetViews>
    <sheetView zoomScale="85" zoomScaleNormal="85" workbookViewId="0">
      <selection activeCell="A3" sqref="A3"/>
    </sheetView>
  </sheetViews>
  <sheetFormatPr defaultRowHeight="18.75" x14ac:dyDescent="0.3"/>
  <cols>
    <col min="1" max="1" width="100.7109375" style="19" customWidth="1"/>
    <col min="2" max="2" width="9.5703125" style="19" customWidth="1"/>
    <col min="3" max="5" width="9.140625" style="19"/>
    <col min="6" max="6" width="89.42578125" style="19" bestFit="1" customWidth="1"/>
    <col min="7" max="256" width="9.140625" style="19"/>
    <col min="257" max="257" width="100.7109375" style="19" customWidth="1"/>
    <col min="258" max="258" width="9.5703125" style="19" customWidth="1"/>
    <col min="259" max="261" width="9.140625" style="19"/>
    <col min="262" max="262" width="89.42578125" style="19" bestFit="1" customWidth="1"/>
    <col min="263" max="512" width="9.140625" style="19"/>
    <col min="513" max="513" width="100.7109375" style="19" customWidth="1"/>
    <col min="514" max="514" width="9.5703125" style="19" customWidth="1"/>
    <col min="515" max="517" width="9.140625" style="19"/>
    <col min="518" max="518" width="89.42578125" style="19" bestFit="1" customWidth="1"/>
    <col min="519" max="768" width="9.140625" style="19"/>
    <col min="769" max="769" width="100.7109375" style="19" customWidth="1"/>
    <col min="770" max="770" width="9.5703125" style="19" customWidth="1"/>
    <col min="771" max="773" width="9.140625" style="19"/>
    <col min="774" max="774" width="89.42578125" style="19" bestFit="1" customWidth="1"/>
    <col min="775" max="1024" width="9.140625" style="19"/>
    <col min="1025" max="1025" width="100.7109375" style="19" customWidth="1"/>
    <col min="1026" max="1026" width="9.5703125" style="19" customWidth="1"/>
    <col min="1027" max="1029" width="9.140625" style="19"/>
    <col min="1030" max="1030" width="89.42578125" style="19" bestFit="1" customWidth="1"/>
    <col min="1031" max="1280" width="9.140625" style="19"/>
    <col min="1281" max="1281" width="100.7109375" style="19" customWidth="1"/>
    <col min="1282" max="1282" width="9.5703125" style="19" customWidth="1"/>
    <col min="1283" max="1285" width="9.140625" style="19"/>
    <col min="1286" max="1286" width="89.42578125" style="19" bestFit="1" customWidth="1"/>
    <col min="1287" max="1536" width="9.140625" style="19"/>
    <col min="1537" max="1537" width="100.7109375" style="19" customWidth="1"/>
    <col min="1538" max="1538" width="9.5703125" style="19" customWidth="1"/>
    <col min="1539" max="1541" width="9.140625" style="19"/>
    <col min="1542" max="1542" width="89.42578125" style="19" bestFit="1" customWidth="1"/>
    <col min="1543" max="1792" width="9.140625" style="19"/>
    <col min="1793" max="1793" width="100.7109375" style="19" customWidth="1"/>
    <col min="1794" max="1794" width="9.5703125" style="19" customWidth="1"/>
    <col min="1795" max="1797" width="9.140625" style="19"/>
    <col min="1798" max="1798" width="89.42578125" style="19" bestFit="1" customWidth="1"/>
    <col min="1799" max="2048" width="9.140625" style="19"/>
    <col min="2049" max="2049" width="100.7109375" style="19" customWidth="1"/>
    <col min="2050" max="2050" width="9.5703125" style="19" customWidth="1"/>
    <col min="2051" max="2053" width="9.140625" style="19"/>
    <col min="2054" max="2054" width="89.42578125" style="19" bestFit="1" customWidth="1"/>
    <col min="2055" max="2304" width="9.140625" style="19"/>
    <col min="2305" max="2305" width="100.7109375" style="19" customWidth="1"/>
    <col min="2306" max="2306" width="9.5703125" style="19" customWidth="1"/>
    <col min="2307" max="2309" width="9.140625" style="19"/>
    <col min="2310" max="2310" width="89.42578125" style="19" bestFit="1" customWidth="1"/>
    <col min="2311" max="2560" width="9.140625" style="19"/>
    <col min="2561" max="2561" width="100.7109375" style="19" customWidth="1"/>
    <col min="2562" max="2562" width="9.5703125" style="19" customWidth="1"/>
    <col min="2563" max="2565" width="9.140625" style="19"/>
    <col min="2566" max="2566" width="89.42578125" style="19" bestFit="1" customWidth="1"/>
    <col min="2567" max="2816" width="9.140625" style="19"/>
    <col min="2817" max="2817" width="100.7109375" style="19" customWidth="1"/>
    <col min="2818" max="2818" width="9.5703125" style="19" customWidth="1"/>
    <col min="2819" max="2821" width="9.140625" style="19"/>
    <col min="2822" max="2822" width="89.42578125" style="19" bestFit="1" customWidth="1"/>
    <col min="2823" max="3072" width="9.140625" style="19"/>
    <col min="3073" max="3073" width="100.7109375" style="19" customWidth="1"/>
    <col min="3074" max="3074" width="9.5703125" style="19" customWidth="1"/>
    <col min="3075" max="3077" width="9.140625" style="19"/>
    <col min="3078" max="3078" width="89.42578125" style="19" bestFit="1" customWidth="1"/>
    <col min="3079" max="3328" width="9.140625" style="19"/>
    <col min="3329" max="3329" width="100.7109375" style="19" customWidth="1"/>
    <col min="3330" max="3330" width="9.5703125" style="19" customWidth="1"/>
    <col min="3331" max="3333" width="9.140625" style="19"/>
    <col min="3334" max="3334" width="89.42578125" style="19" bestFit="1" customWidth="1"/>
    <col min="3335" max="3584" width="9.140625" style="19"/>
    <col min="3585" max="3585" width="100.7109375" style="19" customWidth="1"/>
    <col min="3586" max="3586" width="9.5703125" style="19" customWidth="1"/>
    <col min="3587" max="3589" width="9.140625" style="19"/>
    <col min="3590" max="3590" width="89.42578125" style="19" bestFit="1" customWidth="1"/>
    <col min="3591" max="3840" width="9.140625" style="19"/>
    <col min="3841" max="3841" width="100.7109375" style="19" customWidth="1"/>
    <col min="3842" max="3842" width="9.5703125" style="19" customWidth="1"/>
    <col min="3843" max="3845" width="9.140625" style="19"/>
    <col min="3846" max="3846" width="89.42578125" style="19" bestFit="1" customWidth="1"/>
    <col min="3847" max="4096" width="9.140625" style="19"/>
    <col min="4097" max="4097" width="100.7109375" style="19" customWidth="1"/>
    <col min="4098" max="4098" width="9.5703125" style="19" customWidth="1"/>
    <col min="4099" max="4101" width="9.140625" style="19"/>
    <col min="4102" max="4102" width="89.42578125" style="19" bestFit="1" customWidth="1"/>
    <col min="4103" max="4352" width="9.140625" style="19"/>
    <col min="4353" max="4353" width="100.7109375" style="19" customWidth="1"/>
    <col min="4354" max="4354" width="9.5703125" style="19" customWidth="1"/>
    <col min="4355" max="4357" width="9.140625" style="19"/>
    <col min="4358" max="4358" width="89.42578125" style="19" bestFit="1" customWidth="1"/>
    <col min="4359" max="4608" width="9.140625" style="19"/>
    <col min="4609" max="4609" width="100.7109375" style="19" customWidth="1"/>
    <col min="4610" max="4610" width="9.5703125" style="19" customWidth="1"/>
    <col min="4611" max="4613" width="9.140625" style="19"/>
    <col min="4614" max="4614" width="89.42578125" style="19" bestFit="1" customWidth="1"/>
    <col min="4615" max="4864" width="9.140625" style="19"/>
    <col min="4865" max="4865" width="100.7109375" style="19" customWidth="1"/>
    <col min="4866" max="4866" width="9.5703125" style="19" customWidth="1"/>
    <col min="4867" max="4869" width="9.140625" style="19"/>
    <col min="4870" max="4870" width="89.42578125" style="19" bestFit="1" customWidth="1"/>
    <col min="4871" max="5120" width="9.140625" style="19"/>
    <col min="5121" max="5121" width="100.7109375" style="19" customWidth="1"/>
    <col min="5122" max="5122" width="9.5703125" style="19" customWidth="1"/>
    <col min="5123" max="5125" width="9.140625" style="19"/>
    <col min="5126" max="5126" width="89.42578125" style="19" bestFit="1" customWidth="1"/>
    <col min="5127" max="5376" width="9.140625" style="19"/>
    <col min="5377" max="5377" width="100.7109375" style="19" customWidth="1"/>
    <col min="5378" max="5378" width="9.5703125" style="19" customWidth="1"/>
    <col min="5379" max="5381" width="9.140625" style="19"/>
    <col min="5382" max="5382" width="89.42578125" style="19" bestFit="1" customWidth="1"/>
    <col min="5383" max="5632" width="9.140625" style="19"/>
    <col min="5633" max="5633" width="100.7109375" style="19" customWidth="1"/>
    <col min="5634" max="5634" width="9.5703125" style="19" customWidth="1"/>
    <col min="5635" max="5637" width="9.140625" style="19"/>
    <col min="5638" max="5638" width="89.42578125" style="19" bestFit="1" customWidth="1"/>
    <col min="5639" max="5888" width="9.140625" style="19"/>
    <col min="5889" max="5889" width="100.7109375" style="19" customWidth="1"/>
    <col min="5890" max="5890" width="9.5703125" style="19" customWidth="1"/>
    <col min="5891" max="5893" width="9.140625" style="19"/>
    <col min="5894" max="5894" width="89.42578125" style="19" bestFit="1" customWidth="1"/>
    <col min="5895" max="6144" width="9.140625" style="19"/>
    <col min="6145" max="6145" width="100.7109375" style="19" customWidth="1"/>
    <col min="6146" max="6146" width="9.5703125" style="19" customWidth="1"/>
    <col min="6147" max="6149" width="9.140625" style="19"/>
    <col min="6150" max="6150" width="89.42578125" style="19" bestFit="1" customWidth="1"/>
    <col min="6151" max="6400" width="9.140625" style="19"/>
    <col min="6401" max="6401" width="100.7109375" style="19" customWidth="1"/>
    <col min="6402" max="6402" width="9.5703125" style="19" customWidth="1"/>
    <col min="6403" max="6405" width="9.140625" style="19"/>
    <col min="6406" max="6406" width="89.42578125" style="19" bestFit="1" customWidth="1"/>
    <col min="6407" max="6656" width="9.140625" style="19"/>
    <col min="6657" max="6657" width="100.7109375" style="19" customWidth="1"/>
    <col min="6658" max="6658" width="9.5703125" style="19" customWidth="1"/>
    <col min="6659" max="6661" width="9.140625" style="19"/>
    <col min="6662" max="6662" width="89.42578125" style="19" bestFit="1" customWidth="1"/>
    <col min="6663" max="6912" width="9.140625" style="19"/>
    <col min="6913" max="6913" width="100.7109375" style="19" customWidth="1"/>
    <col min="6914" max="6914" width="9.5703125" style="19" customWidth="1"/>
    <col min="6915" max="6917" width="9.140625" style="19"/>
    <col min="6918" max="6918" width="89.42578125" style="19" bestFit="1" customWidth="1"/>
    <col min="6919" max="7168" width="9.140625" style="19"/>
    <col min="7169" max="7169" width="100.7109375" style="19" customWidth="1"/>
    <col min="7170" max="7170" width="9.5703125" style="19" customWidth="1"/>
    <col min="7171" max="7173" width="9.140625" style="19"/>
    <col min="7174" max="7174" width="89.42578125" style="19" bestFit="1" customWidth="1"/>
    <col min="7175" max="7424" width="9.140625" style="19"/>
    <col min="7425" max="7425" width="100.7109375" style="19" customWidth="1"/>
    <col min="7426" max="7426" width="9.5703125" style="19" customWidth="1"/>
    <col min="7427" max="7429" width="9.140625" style="19"/>
    <col min="7430" max="7430" width="89.42578125" style="19" bestFit="1" customWidth="1"/>
    <col min="7431" max="7680" width="9.140625" style="19"/>
    <col min="7681" max="7681" width="100.7109375" style="19" customWidth="1"/>
    <col min="7682" max="7682" width="9.5703125" style="19" customWidth="1"/>
    <col min="7683" max="7685" width="9.140625" style="19"/>
    <col min="7686" max="7686" width="89.42578125" style="19" bestFit="1" customWidth="1"/>
    <col min="7687" max="7936" width="9.140625" style="19"/>
    <col min="7937" max="7937" width="100.7109375" style="19" customWidth="1"/>
    <col min="7938" max="7938" width="9.5703125" style="19" customWidth="1"/>
    <col min="7939" max="7941" width="9.140625" style="19"/>
    <col min="7942" max="7942" width="89.42578125" style="19" bestFit="1" customWidth="1"/>
    <col min="7943" max="8192" width="9.140625" style="19"/>
    <col min="8193" max="8193" width="100.7109375" style="19" customWidth="1"/>
    <col min="8194" max="8194" width="9.5703125" style="19" customWidth="1"/>
    <col min="8195" max="8197" width="9.140625" style="19"/>
    <col min="8198" max="8198" width="89.42578125" style="19" bestFit="1" customWidth="1"/>
    <col min="8199" max="8448" width="9.140625" style="19"/>
    <col min="8449" max="8449" width="100.7109375" style="19" customWidth="1"/>
    <col min="8450" max="8450" width="9.5703125" style="19" customWidth="1"/>
    <col min="8451" max="8453" width="9.140625" style="19"/>
    <col min="8454" max="8454" width="89.42578125" style="19" bestFit="1" customWidth="1"/>
    <col min="8455" max="8704" width="9.140625" style="19"/>
    <col min="8705" max="8705" width="100.7109375" style="19" customWidth="1"/>
    <col min="8706" max="8706" width="9.5703125" style="19" customWidth="1"/>
    <col min="8707" max="8709" width="9.140625" style="19"/>
    <col min="8710" max="8710" width="89.42578125" style="19" bestFit="1" customWidth="1"/>
    <col min="8711" max="8960" width="9.140625" style="19"/>
    <col min="8961" max="8961" width="100.7109375" style="19" customWidth="1"/>
    <col min="8962" max="8962" width="9.5703125" style="19" customWidth="1"/>
    <col min="8963" max="8965" width="9.140625" style="19"/>
    <col min="8966" max="8966" width="89.42578125" style="19" bestFit="1" customWidth="1"/>
    <col min="8967" max="9216" width="9.140625" style="19"/>
    <col min="9217" max="9217" width="100.7109375" style="19" customWidth="1"/>
    <col min="9218" max="9218" width="9.5703125" style="19" customWidth="1"/>
    <col min="9219" max="9221" width="9.140625" style="19"/>
    <col min="9222" max="9222" width="89.42578125" style="19" bestFit="1" customWidth="1"/>
    <col min="9223" max="9472" width="9.140625" style="19"/>
    <col min="9473" max="9473" width="100.7109375" style="19" customWidth="1"/>
    <col min="9474" max="9474" width="9.5703125" style="19" customWidth="1"/>
    <col min="9475" max="9477" width="9.140625" style="19"/>
    <col min="9478" max="9478" width="89.42578125" style="19" bestFit="1" customWidth="1"/>
    <col min="9479" max="9728" width="9.140625" style="19"/>
    <col min="9729" max="9729" width="100.7109375" style="19" customWidth="1"/>
    <col min="9730" max="9730" width="9.5703125" style="19" customWidth="1"/>
    <col min="9731" max="9733" width="9.140625" style="19"/>
    <col min="9734" max="9734" width="89.42578125" style="19" bestFit="1" customWidth="1"/>
    <col min="9735" max="9984" width="9.140625" style="19"/>
    <col min="9985" max="9985" width="100.7109375" style="19" customWidth="1"/>
    <col min="9986" max="9986" width="9.5703125" style="19" customWidth="1"/>
    <col min="9987" max="9989" width="9.140625" style="19"/>
    <col min="9990" max="9990" width="89.42578125" style="19" bestFit="1" customWidth="1"/>
    <col min="9991" max="10240" width="9.140625" style="19"/>
    <col min="10241" max="10241" width="100.7109375" style="19" customWidth="1"/>
    <col min="10242" max="10242" width="9.5703125" style="19" customWidth="1"/>
    <col min="10243" max="10245" width="9.140625" style="19"/>
    <col min="10246" max="10246" width="89.42578125" style="19" bestFit="1" customWidth="1"/>
    <col min="10247" max="10496" width="9.140625" style="19"/>
    <col min="10497" max="10497" width="100.7109375" style="19" customWidth="1"/>
    <col min="10498" max="10498" width="9.5703125" style="19" customWidth="1"/>
    <col min="10499" max="10501" width="9.140625" style="19"/>
    <col min="10502" max="10502" width="89.42578125" style="19" bestFit="1" customWidth="1"/>
    <col min="10503" max="10752" width="9.140625" style="19"/>
    <col min="10753" max="10753" width="100.7109375" style="19" customWidth="1"/>
    <col min="10754" max="10754" width="9.5703125" style="19" customWidth="1"/>
    <col min="10755" max="10757" width="9.140625" style="19"/>
    <col min="10758" max="10758" width="89.42578125" style="19" bestFit="1" customWidth="1"/>
    <col min="10759" max="11008" width="9.140625" style="19"/>
    <col min="11009" max="11009" width="100.7109375" style="19" customWidth="1"/>
    <col min="11010" max="11010" width="9.5703125" style="19" customWidth="1"/>
    <col min="11011" max="11013" width="9.140625" style="19"/>
    <col min="11014" max="11014" width="89.42578125" style="19" bestFit="1" customWidth="1"/>
    <col min="11015" max="11264" width="9.140625" style="19"/>
    <col min="11265" max="11265" width="100.7109375" style="19" customWidth="1"/>
    <col min="11266" max="11266" width="9.5703125" style="19" customWidth="1"/>
    <col min="11267" max="11269" width="9.140625" style="19"/>
    <col min="11270" max="11270" width="89.42578125" style="19" bestFit="1" customWidth="1"/>
    <col min="11271" max="11520" width="9.140625" style="19"/>
    <col min="11521" max="11521" width="100.7109375" style="19" customWidth="1"/>
    <col min="11522" max="11522" width="9.5703125" style="19" customWidth="1"/>
    <col min="11523" max="11525" width="9.140625" style="19"/>
    <col min="11526" max="11526" width="89.42578125" style="19" bestFit="1" customWidth="1"/>
    <col min="11527" max="11776" width="9.140625" style="19"/>
    <col min="11777" max="11777" width="100.7109375" style="19" customWidth="1"/>
    <col min="11778" max="11778" width="9.5703125" style="19" customWidth="1"/>
    <col min="11779" max="11781" width="9.140625" style="19"/>
    <col min="11782" max="11782" width="89.42578125" style="19" bestFit="1" customWidth="1"/>
    <col min="11783" max="12032" width="9.140625" style="19"/>
    <col min="12033" max="12033" width="100.7109375" style="19" customWidth="1"/>
    <col min="12034" max="12034" width="9.5703125" style="19" customWidth="1"/>
    <col min="12035" max="12037" width="9.140625" style="19"/>
    <col min="12038" max="12038" width="89.42578125" style="19" bestFit="1" customWidth="1"/>
    <col min="12039" max="12288" width="9.140625" style="19"/>
    <col min="12289" max="12289" width="100.7109375" style="19" customWidth="1"/>
    <col min="12290" max="12290" width="9.5703125" style="19" customWidth="1"/>
    <col min="12291" max="12293" width="9.140625" style="19"/>
    <col min="12294" max="12294" width="89.42578125" style="19" bestFit="1" customWidth="1"/>
    <col min="12295" max="12544" width="9.140625" style="19"/>
    <col min="12545" max="12545" width="100.7109375" style="19" customWidth="1"/>
    <col min="12546" max="12546" width="9.5703125" style="19" customWidth="1"/>
    <col min="12547" max="12549" width="9.140625" style="19"/>
    <col min="12550" max="12550" width="89.42578125" style="19" bestFit="1" customWidth="1"/>
    <col min="12551" max="12800" width="9.140625" style="19"/>
    <col min="12801" max="12801" width="100.7109375" style="19" customWidth="1"/>
    <col min="12802" max="12802" width="9.5703125" style="19" customWidth="1"/>
    <col min="12803" max="12805" width="9.140625" style="19"/>
    <col min="12806" max="12806" width="89.42578125" style="19" bestFit="1" customWidth="1"/>
    <col min="12807" max="13056" width="9.140625" style="19"/>
    <col min="13057" max="13057" width="100.7109375" style="19" customWidth="1"/>
    <col min="13058" max="13058" width="9.5703125" style="19" customWidth="1"/>
    <col min="13059" max="13061" width="9.140625" style="19"/>
    <col min="13062" max="13062" width="89.42578125" style="19" bestFit="1" customWidth="1"/>
    <col min="13063" max="13312" width="9.140625" style="19"/>
    <col min="13313" max="13313" width="100.7109375" style="19" customWidth="1"/>
    <col min="13314" max="13314" width="9.5703125" style="19" customWidth="1"/>
    <col min="13315" max="13317" width="9.140625" style="19"/>
    <col min="13318" max="13318" width="89.42578125" style="19" bestFit="1" customWidth="1"/>
    <col min="13319" max="13568" width="9.140625" style="19"/>
    <col min="13569" max="13569" width="100.7109375" style="19" customWidth="1"/>
    <col min="13570" max="13570" width="9.5703125" style="19" customWidth="1"/>
    <col min="13571" max="13573" width="9.140625" style="19"/>
    <col min="13574" max="13574" width="89.42578125" style="19" bestFit="1" customWidth="1"/>
    <col min="13575" max="13824" width="9.140625" style="19"/>
    <col min="13825" max="13825" width="100.7109375" style="19" customWidth="1"/>
    <col min="13826" max="13826" width="9.5703125" style="19" customWidth="1"/>
    <col min="13827" max="13829" width="9.140625" style="19"/>
    <col min="13830" max="13830" width="89.42578125" style="19" bestFit="1" customWidth="1"/>
    <col min="13831" max="14080" width="9.140625" style="19"/>
    <col min="14081" max="14081" width="100.7109375" style="19" customWidth="1"/>
    <col min="14082" max="14082" width="9.5703125" style="19" customWidth="1"/>
    <col min="14083" max="14085" width="9.140625" style="19"/>
    <col min="14086" max="14086" width="89.42578125" style="19" bestFit="1" customWidth="1"/>
    <col min="14087" max="14336" width="9.140625" style="19"/>
    <col min="14337" max="14337" width="100.7109375" style="19" customWidth="1"/>
    <col min="14338" max="14338" width="9.5703125" style="19" customWidth="1"/>
    <col min="14339" max="14341" width="9.140625" style="19"/>
    <col min="14342" max="14342" width="89.42578125" style="19" bestFit="1" customWidth="1"/>
    <col min="14343" max="14592" width="9.140625" style="19"/>
    <col min="14593" max="14593" width="100.7109375" style="19" customWidth="1"/>
    <col min="14594" max="14594" width="9.5703125" style="19" customWidth="1"/>
    <col min="14595" max="14597" width="9.140625" style="19"/>
    <col min="14598" max="14598" width="89.42578125" style="19" bestFit="1" customWidth="1"/>
    <col min="14599" max="14848" width="9.140625" style="19"/>
    <col min="14849" max="14849" width="100.7109375" style="19" customWidth="1"/>
    <col min="14850" max="14850" width="9.5703125" style="19" customWidth="1"/>
    <col min="14851" max="14853" width="9.140625" style="19"/>
    <col min="14854" max="14854" width="89.42578125" style="19" bestFit="1" customWidth="1"/>
    <col min="14855" max="15104" width="9.140625" style="19"/>
    <col min="15105" max="15105" width="100.7109375" style="19" customWidth="1"/>
    <col min="15106" max="15106" width="9.5703125" style="19" customWidth="1"/>
    <col min="15107" max="15109" width="9.140625" style="19"/>
    <col min="15110" max="15110" width="89.42578125" style="19" bestFit="1" customWidth="1"/>
    <col min="15111" max="15360" width="9.140625" style="19"/>
    <col min="15361" max="15361" width="100.7109375" style="19" customWidth="1"/>
    <col min="15362" max="15362" width="9.5703125" style="19" customWidth="1"/>
    <col min="15363" max="15365" width="9.140625" style="19"/>
    <col min="15366" max="15366" width="89.42578125" style="19" bestFit="1" customWidth="1"/>
    <col min="15367" max="15616" width="9.140625" style="19"/>
    <col min="15617" max="15617" width="100.7109375" style="19" customWidth="1"/>
    <col min="15618" max="15618" width="9.5703125" style="19" customWidth="1"/>
    <col min="15619" max="15621" width="9.140625" style="19"/>
    <col min="15622" max="15622" width="89.42578125" style="19" bestFit="1" customWidth="1"/>
    <col min="15623" max="15872" width="9.140625" style="19"/>
    <col min="15873" max="15873" width="100.7109375" style="19" customWidth="1"/>
    <col min="15874" max="15874" width="9.5703125" style="19" customWidth="1"/>
    <col min="15875" max="15877" width="9.140625" style="19"/>
    <col min="15878" max="15878" width="89.42578125" style="19" bestFit="1" customWidth="1"/>
    <col min="15879" max="16128" width="9.140625" style="19"/>
    <col min="16129" max="16129" width="100.7109375" style="19" customWidth="1"/>
    <col min="16130" max="16130" width="9.5703125" style="19" customWidth="1"/>
    <col min="16131" max="16133" width="9.140625" style="19"/>
    <col min="16134" max="16134" width="89.42578125" style="19" bestFit="1" customWidth="1"/>
    <col min="16135" max="16384" width="9.140625" style="19"/>
  </cols>
  <sheetData>
    <row r="1" spans="1:4" ht="7.5" customHeight="1" x14ac:dyDescent="0.3"/>
    <row r="2" spans="1:4" x14ac:dyDescent="0.3">
      <c r="A2" s="19" t="s">
        <v>93</v>
      </c>
    </row>
    <row r="3" spans="1:4" ht="7.5" customHeight="1" x14ac:dyDescent="0.3"/>
    <row r="4" spans="1:4" s="3" customFormat="1" x14ac:dyDescent="0.3">
      <c r="A4" s="20" t="s">
        <v>44</v>
      </c>
      <c r="D4" s="21"/>
    </row>
    <row r="5" spans="1:4" s="3" customFormat="1" x14ac:dyDescent="0.3">
      <c r="A5" s="20" t="s">
        <v>45</v>
      </c>
      <c r="D5" s="21"/>
    </row>
    <row r="6" spans="1:4" s="3" customFormat="1" x14ac:dyDescent="0.3">
      <c r="A6" s="20" t="s">
        <v>46</v>
      </c>
      <c r="D6" s="21"/>
    </row>
    <row r="7" spans="1:4" s="3" customFormat="1" x14ac:dyDescent="0.3">
      <c r="A7" s="20" t="s">
        <v>47</v>
      </c>
      <c r="D7" s="21"/>
    </row>
    <row r="8" spans="1:4" s="3" customFormat="1" x14ac:dyDescent="0.3">
      <c r="A8" s="20" t="s">
        <v>48</v>
      </c>
      <c r="D8" s="21"/>
    </row>
    <row r="9" spans="1:4" s="3" customFormat="1" x14ac:dyDescent="0.3">
      <c r="A9" s="20" t="s">
        <v>49</v>
      </c>
      <c r="D9" s="21"/>
    </row>
    <row r="10" spans="1:4" s="3" customFormat="1" x14ac:dyDescent="0.3">
      <c r="A10" s="20" t="s">
        <v>50</v>
      </c>
      <c r="D10" s="21"/>
    </row>
    <row r="11" spans="1:4" s="3" customFormat="1" x14ac:dyDescent="0.3">
      <c r="A11" s="20" t="s">
        <v>51</v>
      </c>
      <c r="D11" s="21"/>
    </row>
    <row r="12" spans="1:4" s="3" customFormat="1" x14ac:dyDescent="0.3">
      <c r="A12" s="20" t="s">
        <v>52</v>
      </c>
      <c r="D12" s="21"/>
    </row>
    <row r="13" spans="1:4" s="3" customFormat="1" x14ac:dyDescent="0.3">
      <c r="A13" s="20" t="s">
        <v>53</v>
      </c>
      <c r="D13" s="21"/>
    </row>
    <row r="14" spans="1:4" s="3" customFormat="1" x14ac:dyDescent="0.3">
      <c r="A14" s="20" t="s">
        <v>54</v>
      </c>
      <c r="D14" s="21"/>
    </row>
    <row r="15" spans="1:4" s="3" customFormat="1" x14ac:dyDescent="0.3">
      <c r="A15" s="20" t="s">
        <v>55</v>
      </c>
      <c r="D15" s="21"/>
    </row>
    <row r="16" spans="1:4" s="3" customFormat="1" x14ac:dyDescent="0.3">
      <c r="A16" s="20" t="s">
        <v>56</v>
      </c>
      <c r="D16" s="21"/>
    </row>
    <row r="17" spans="1:4" s="3" customFormat="1" x14ac:dyDescent="0.3">
      <c r="A17" s="20" t="s">
        <v>57</v>
      </c>
      <c r="D17" s="21"/>
    </row>
    <row r="18" spans="1:4" s="3" customFormat="1" x14ac:dyDescent="0.3">
      <c r="A18" s="20" t="s">
        <v>58</v>
      </c>
      <c r="D18" s="21"/>
    </row>
    <row r="19" spans="1:4" s="3" customFormat="1" x14ac:dyDescent="0.3">
      <c r="A19" s="20" t="s">
        <v>59</v>
      </c>
      <c r="D19" s="21"/>
    </row>
    <row r="20" spans="1:4" s="3" customFormat="1" x14ac:dyDescent="0.3">
      <c r="A20" s="20" t="s">
        <v>60</v>
      </c>
      <c r="D20" s="21"/>
    </row>
    <row r="21" spans="1:4" s="3" customFormat="1" x14ac:dyDescent="0.3">
      <c r="A21" s="20" t="s">
        <v>61</v>
      </c>
      <c r="D21" s="21"/>
    </row>
    <row r="22" spans="1:4" s="3" customFormat="1" x14ac:dyDescent="0.3">
      <c r="A22" s="20" t="s">
        <v>62</v>
      </c>
      <c r="D22" s="21"/>
    </row>
    <row r="23" spans="1:4" s="3" customFormat="1" x14ac:dyDescent="0.3">
      <c r="A23" s="20" t="s">
        <v>63</v>
      </c>
      <c r="D23" s="21"/>
    </row>
    <row r="24" spans="1:4" s="3" customFormat="1" x14ac:dyDescent="0.3">
      <c r="A24" s="20" t="s">
        <v>64</v>
      </c>
      <c r="D24" s="21"/>
    </row>
    <row r="25" spans="1:4" s="3" customFormat="1" x14ac:dyDescent="0.3">
      <c r="A25" s="20" t="s">
        <v>65</v>
      </c>
      <c r="D25" s="21"/>
    </row>
    <row r="26" spans="1:4" s="3" customFormat="1" x14ac:dyDescent="0.3">
      <c r="A26" s="20" t="s">
        <v>66</v>
      </c>
      <c r="D26" s="21"/>
    </row>
    <row r="27" spans="1:4" s="3" customFormat="1" x14ac:dyDescent="0.3">
      <c r="A27" s="20" t="s">
        <v>67</v>
      </c>
      <c r="D27" s="21"/>
    </row>
    <row r="28" spans="1:4" s="3" customFormat="1" x14ac:dyDescent="0.3">
      <c r="A28" s="20" t="s">
        <v>68</v>
      </c>
      <c r="D28" s="21"/>
    </row>
    <row r="29" spans="1:4" s="3" customFormat="1" x14ac:dyDescent="0.3">
      <c r="A29" s="20" t="s">
        <v>69</v>
      </c>
      <c r="D29" s="21"/>
    </row>
    <row r="30" spans="1:4" s="3" customFormat="1" x14ac:dyDescent="0.3">
      <c r="A30" s="20" t="s">
        <v>70</v>
      </c>
      <c r="D30" s="21"/>
    </row>
    <row r="31" spans="1:4" s="3" customFormat="1" x14ac:dyDescent="0.3">
      <c r="A31" s="20" t="s">
        <v>71</v>
      </c>
      <c r="D31" s="21"/>
    </row>
    <row r="32" spans="1:4" s="3" customFormat="1" x14ac:dyDescent="0.3">
      <c r="A32" s="20" t="s">
        <v>72</v>
      </c>
      <c r="D32" s="21"/>
    </row>
    <row r="33" spans="1:4" s="3" customFormat="1" x14ac:dyDescent="0.3">
      <c r="A33" s="20" t="s">
        <v>73</v>
      </c>
      <c r="D33" s="21"/>
    </row>
    <row r="34" spans="1:4" s="3" customFormat="1" x14ac:dyDescent="0.3">
      <c r="A34" s="20" t="s">
        <v>74</v>
      </c>
      <c r="D34" s="21"/>
    </row>
    <row r="35" spans="1:4" s="3" customFormat="1" x14ac:dyDescent="0.3">
      <c r="A35" s="20" t="s">
        <v>75</v>
      </c>
      <c r="D35" s="21"/>
    </row>
    <row r="36" spans="1:4" s="3" customFormat="1" x14ac:dyDescent="0.3">
      <c r="A36" s="20" t="s">
        <v>76</v>
      </c>
      <c r="D36" s="21"/>
    </row>
    <row r="37" spans="1:4" x14ac:dyDescent="0.3">
      <c r="D37" s="22"/>
    </row>
    <row r="38" spans="1:4" x14ac:dyDescent="0.3">
      <c r="D38" s="22"/>
    </row>
    <row r="39" spans="1:4" x14ac:dyDescent="0.3">
      <c r="D39" s="22"/>
    </row>
    <row r="40" spans="1:4" x14ac:dyDescent="0.3">
      <c r="D40" s="22"/>
    </row>
    <row r="41" spans="1:4" x14ac:dyDescent="0.3">
      <c r="D41" s="22"/>
    </row>
    <row r="42" spans="1:4" x14ac:dyDescent="0.3">
      <c r="D42" s="22"/>
    </row>
    <row r="43" spans="1:4" x14ac:dyDescent="0.3">
      <c r="D43" s="22"/>
    </row>
    <row r="44" spans="1:4" x14ac:dyDescent="0.3">
      <c r="D44" s="22"/>
    </row>
    <row r="45" spans="1:4" x14ac:dyDescent="0.3">
      <c r="D45" s="22"/>
    </row>
  </sheetData>
  <hyperlinks>
    <hyperlink ref="A4" location="Tabela1!A1" display="Tabela 1 Brasil" xr:uid="{C21864CA-E552-4093-9131-204909F769A4}"/>
    <hyperlink ref="A5" location="Tabela2!A1" display="Tabela 2  Região Norte" xr:uid="{BB294CF3-89C8-4A9D-A53F-04F669B81214}"/>
    <hyperlink ref="A6" location="Tabela3!A1" display="Tabela 3  Rondônia" xr:uid="{2296E1DB-8118-4772-BED1-99AC44463BA3}"/>
    <hyperlink ref="A7" location="Tabela4!A1" display="Tabela 4  Acre" xr:uid="{30735B91-B590-4E0B-8089-C38F4A81E0B3}"/>
    <hyperlink ref="A8" location="Tabela5!A1" display="Tabela 5  Amazonas" xr:uid="{09DBE1A7-BAEE-40F6-BE92-5EF536954051}"/>
    <hyperlink ref="A9" location="Tabela6!A1" display="Tabela 6  Roraima" xr:uid="{FBD208B2-DF11-4FB4-A694-FAA800AFC235}"/>
    <hyperlink ref="A10" location="Tabela7!A1" display="Tabela 7  Pará" xr:uid="{623DF75C-2E31-4623-97C1-62C6A886FA76}"/>
    <hyperlink ref="A11" location="Tabela8!A1" display="Tabela 8  Amapá" xr:uid="{7EFFF6E8-D027-4EB3-87CB-5EB011F101A9}"/>
    <hyperlink ref="A12" location="Tabela9!A1" display="Tabela 9  Tocantins" xr:uid="{DA876FCB-823A-44B8-8EE4-0188908CE925}"/>
    <hyperlink ref="A13" location="Tabela10!A1" display="Tabela 10  Região Nordeste" xr:uid="{2AC1D33B-186B-44B0-B051-CAFFBFCF619B}"/>
    <hyperlink ref="A14" location="Tabela11!A1" display="Tabela 11  Maranhão" xr:uid="{4353838F-1805-4BD8-888A-3B47B30A2CE7}"/>
    <hyperlink ref="A15" location="Tabela12!A1" display="Tabela 12  Piauí" xr:uid="{C9CBEC9F-AE9A-4E59-A429-CE254DAC1508}"/>
    <hyperlink ref="A16" location="Tabela13!A1" display="Tabela 13  Ceará" xr:uid="{4709F2BC-CDCD-4195-8B61-B3DE051F5F29}"/>
    <hyperlink ref="A17" location="Tabela14!A1" display="Tabela 14  Rio Grande do Norte" xr:uid="{1B8F85FB-F3A8-4D6C-9AB3-0C2BF36911AC}"/>
    <hyperlink ref="A18" location="Tabela15!A1" display="Tabela 15  Paraíba" xr:uid="{C05D1312-1D7B-4D0A-A609-030007DC8DE1}"/>
    <hyperlink ref="A19" location="Tabela16!A1" display="Tabela 16  Pernambuco" xr:uid="{B0064A03-C10A-4CF9-A12D-229AD1D6B062}"/>
    <hyperlink ref="A20" location="Tabela17!A1" display="Tabela 17  Alagoas" xr:uid="{8AB70B19-7585-40A4-AAFC-212F7268D920}"/>
    <hyperlink ref="A21" location="Tabela18!A1" display="Tabela 18  Sergipe" xr:uid="{5585101C-8F5B-420E-9AE8-159707E72776}"/>
    <hyperlink ref="A22" location="Tabela19!A1" display="Tabela 19  Bahia" xr:uid="{094D0EFC-CB2F-4CBA-80C4-C06A24DA938A}"/>
    <hyperlink ref="A23" location="Tabela20!A1" display="Tabela 20  Região Sudeste" xr:uid="{FE4CCF43-0425-4430-B2F9-D9B8FD207CDE}"/>
    <hyperlink ref="A24" location="Tabela21!A1" display="Tabela 21  Minas Gerais" xr:uid="{99511824-6E6F-49F1-95E9-4F7E2C3FF467}"/>
    <hyperlink ref="A25" location="Tabela22!A1" display="Tabela 22  Espírito Santo" xr:uid="{AEC4249B-1E74-4088-90AA-7252B293FBDA}"/>
    <hyperlink ref="A26" location="Tabela23!A1" display="Tabela 23  Rio de Janeiro" xr:uid="{83F5DDBB-723A-4F8E-AAB0-0214AD589B76}"/>
    <hyperlink ref="A27" location="Tabela24!A1" display="Tabela 24  São Paulo" xr:uid="{37C36439-A01F-4CD5-9700-8D4F4AB79822}"/>
    <hyperlink ref="A28" location="Tabela25!A1" display="Tabela 25  Região Sul" xr:uid="{87E1BB96-BC28-4B61-9894-B86A56A604E0}"/>
    <hyperlink ref="A29" location="Tabela26!A1" display="Tabela 26  Paraná" xr:uid="{CE7F5D64-7931-4EA8-8AAB-F78599434455}"/>
    <hyperlink ref="A30" location="Tabela27!A1" display="Tabela 27  Santa Catarina" xr:uid="{847AFF2B-4CF9-416A-B32B-5486EDB27B55}"/>
    <hyperlink ref="A31" location="Tabela28!A1" display="Tabela 28  Rio Grande do Sul" xr:uid="{193C3380-24C5-4AE1-82DC-CCA1CC0B9C4D}"/>
    <hyperlink ref="A32" location="Tabela29!A1" display="Tabela 29  Região Centro-Oeste" xr:uid="{C48C40C9-29B4-4107-8642-C8A90CD5CF3D}"/>
    <hyperlink ref="A33" location="Tabela30!A1" display="Tabela 30  Mato Grosso do Sul" xr:uid="{E819721B-C098-44BE-B9CD-61B6A8505A0A}"/>
    <hyperlink ref="A34" location="Tabela31!A1" display="Tabela 31  Mato Grosso" xr:uid="{64D6CEDB-9EA7-4C84-B13F-104E489984C2}"/>
    <hyperlink ref="A35" location="Tabela32!A1" display="Tabela 32  Goiás" xr:uid="{F79DF875-5C46-43CE-87CD-B737DC005B15}"/>
    <hyperlink ref="A36" location="Tabela33!A1" display="Tabela 33  Distrito Federal" xr:uid="{5620A61E-F467-4D44-AB87-898E768A8D52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9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[1]Total!$E$16</f>
        <v>14809.182257401999</v>
      </c>
      <c r="C10" s="6">
        <f>[2]Total!$E$16</f>
        <v>16557.454981112092</v>
      </c>
      <c r="D10" s="6">
        <f>[3]Total!$E$16</f>
        <v>18716.492519593634</v>
      </c>
      <c r="E10" s="6">
        <f>[4]Total!$E$16</f>
        <v>21641.035460606807</v>
      </c>
      <c r="F10" s="6">
        <f>[5]Total!$E$16</f>
        <v>23748.712664095783</v>
      </c>
      <c r="G10" s="6">
        <f>[6]Total!$E$16</f>
        <v>26295.52100546475</v>
      </c>
      <c r="H10" s="6">
        <f>[7]Total!$E$16</f>
        <v>28531.462482066396</v>
      </c>
      <c r="I10" s="6">
        <f>[8]Total!$E$16</f>
        <v>30851.837582209639</v>
      </c>
      <c r="J10" s="6">
        <f>[9]Total!$E$16</f>
        <v>32111.975698157461</v>
      </c>
      <c r="K10" s="28">
        <f>B10/B$18</f>
        <v>0.90273381767712779</v>
      </c>
      <c r="L10" s="29">
        <f t="shared" ref="L10:S18" si="0">C10/C$18</f>
        <v>0.90252571756307631</v>
      </c>
      <c r="M10" s="29">
        <f t="shared" si="0"/>
        <v>0.90485899682134119</v>
      </c>
      <c r="N10" s="29">
        <f t="shared" si="0"/>
        <v>0.90941496490720042</v>
      </c>
      <c r="O10" s="29">
        <f t="shared" si="0"/>
        <v>0.90680896893909235</v>
      </c>
      <c r="P10" s="29">
        <f t="shared" si="0"/>
        <v>0.90892695097931031</v>
      </c>
      <c r="Q10" s="29">
        <f t="shared" si="0"/>
        <v>0.90332843181024036</v>
      </c>
      <c r="R10" s="29">
        <f t="shared" si="0"/>
        <v>0.9045302625781918</v>
      </c>
      <c r="S10" s="46">
        <f t="shared" si="0"/>
        <v>0.9003479747385732</v>
      </c>
      <c r="T10" s="29">
        <f>B10/Tabela1!B10</f>
        <v>4.4837722255398433E-3</v>
      </c>
      <c r="U10" s="9">
        <f>C10/Tabela1!C10</f>
        <v>4.450377246559523E-3</v>
      </c>
      <c r="V10" s="9">
        <f>D10/Tabela1!D10</f>
        <v>4.571399249435293E-3</v>
      </c>
      <c r="W10" s="9">
        <f>E10/Tabela1!E10</f>
        <v>4.7523443177959705E-3</v>
      </c>
      <c r="X10" s="9">
        <f>F10/Tabela1!F10</f>
        <v>4.7757858482065851E-3</v>
      </c>
      <c r="Y10" s="9">
        <f>G10/Tabela1!G10</f>
        <v>5.1003793748710764E-3</v>
      </c>
      <c r="Z10" s="9">
        <f>H10/Tabela1!H10</f>
        <v>5.2642803549759502E-3</v>
      </c>
      <c r="AA10" s="9">
        <f>I10/Tabela1!I10</f>
        <v>5.4393935291485564E-3</v>
      </c>
      <c r="AB10" s="9">
        <f>J10/Tabela1!J10</f>
        <v>5.3420686055342973E-3</v>
      </c>
    </row>
    <row r="11" spans="1:28" ht="18.75" x14ac:dyDescent="0.3">
      <c r="A11" s="30" t="s">
        <v>34</v>
      </c>
      <c r="B11" s="14">
        <f>+B12+B13</f>
        <v>7787.6583745899479</v>
      </c>
      <c r="C11" s="8">
        <f t="shared" ref="C11:I11" si="1">+C12+C13</f>
        <v>8981.8517224351417</v>
      </c>
      <c r="D11" s="8">
        <f t="shared" si="1"/>
        <v>9812.274517943024</v>
      </c>
      <c r="E11" s="8">
        <f t="shared" si="1"/>
        <v>11250.270001887702</v>
      </c>
      <c r="F11" s="8">
        <f t="shared" si="1"/>
        <v>12102.078485140566</v>
      </c>
      <c r="G11" s="8">
        <f t="shared" si="1"/>
        <v>13479.310896187375</v>
      </c>
      <c r="H11" s="8">
        <f t="shared" si="1"/>
        <v>14688.028183602919</v>
      </c>
      <c r="I11" s="8">
        <f t="shared" si="1"/>
        <v>15225.675066829841</v>
      </c>
      <c r="J11" s="8">
        <f t="shared" ref="J11" si="2">+J12+J13</f>
        <v>16583.244001208172</v>
      </c>
      <c r="K11" s="31">
        <f t="shared" ref="K11:K18" si="3">B11/B$18</f>
        <v>0.47471781041420963</v>
      </c>
      <c r="L11" s="32">
        <f t="shared" si="0"/>
        <v>0.48958926236449052</v>
      </c>
      <c r="M11" s="32">
        <f t="shared" si="0"/>
        <v>0.47437974115859105</v>
      </c>
      <c r="N11" s="32">
        <f t="shared" si="0"/>
        <v>0.47276683768607236</v>
      </c>
      <c r="O11" s="32">
        <f t="shared" si="0"/>
        <v>0.46209971329189636</v>
      </c>
      <c r="P11" s="32">
        <f t="shared" si="0"/>
        <v>0.46592379560106939</v>
      </c>
      <c r="Q11" s="32">
        <f t="shared" si="0"/>
        <v>0.46503446760986689</v>
      </c>
      <c r="R11" s="32">
        <f t="shared" si="0"/>
        <v>0.44639428135947856</v>
      </c>
      <c r="S11" s="47">
        <f t="shared" si="0"/>
        <v>0.4649570705778801</v>
      </c>
      <c r="T11" s="32">
        <f>B11/Tabela1!B11</f>
        <v>4.8125735387006142E-3</v>
      </c>
      <c r="U11" s="10">
        <f>C11/Tabela1!C11</f>
        <v>4.8635175055597507E-3</v>
      </c>
      <c r="V11" s="10">
        <f>D11/Tabela1!D11</f>
        <v>4.7658913735228545E-3</v>
      </c>
      <c r="W11" s="10">
        <f>E11/Tabela1!E11</f>
        <v>4.879301978124642E-3</v>
      </c>
      <c r="X11" s="10">
        <f>F11/Tabela1!F11</f>
        <v>4.8112537306218544E-3</v>
      </c>
      <c r="Y11" s="10">
        <f>G11/Tabela1!G11</f>
        <v>5.0446145224165156E-3</v>
      </c>
      <c r="Z11" s="10">
        <f>H11/Tabela1!H11</f>
        <v>5.2411645381385775E-3</v>
      </c>
      <c r="AA11" s="10">
        <f>I11/Tabela1!I11</f>
        <v>5.2133135333775399E-3</v>
      </c>
      <c r="AB11" s="10">
        <f>J11/Tabela1!J11</f>
        <v>5.4268572964052547E-3</v>
      </c>
    </row>
    <row r="12" spans="1:28" ht="18.75" x14ac:dyDescent="0.3">
      <c r="A12" s="33" t="s">
        <v>35</v>
      </c>
      <c r="B12" s="15">
        <f>[1]Total!$G$16</f>
        <v>6239.4588843402871</v>
      </c>
      <c r="C12" s="6">
        <f>[2]Total!$G$16</f>
        <v>7189.6193483086408</v>
      </c>
      <c r="D12" s="6">
        <f>[3]Total!$G$16</f>
        <v>7870.9522300314966</v>
      </c>
      <c r="E12" s="6">
        <f>[4]Total!$G$16</f>
        <v>8934.0672895354855</v>
      </c>
      <c r="F12" s="6">
        <f>[5]Total!$G$16</f>
        <v>9616.3144384527604</v>
      </c>
      <c r="G12" s="6">
        <f>[6]Total!$G$16</f>
        <v>10783.016373620507</v>
      </c>
      <c r="H12" s="6">
        <f>[7]Total!$G$16</f>
        <v>11740.557387302779</v>
      </c>
      <c r="I12" s="6">
        <f>[8]Total!$G$16</f>
        <v>12081.796959173573</v>
      </c>
      <c r="J12" s="6">
        <f>[9]Total!$G$16</f>
        <v>13159.720474329899</v>
      </c>
      <c r="K12" s="28">
        <f t="shared" si="3"/>
        <v>0.38034311692562772</v>
      </c>
      <c r="L12" s="29">
        <f t="shared" si="0"/>
        <v>0.39189696536936058</v>
      </c>
      <c r="M12" s="29">
        <f t="shared" si="0"/>
        <v>0.38052546071007276</v>
      </c>
      <c r="N12" s="29">
        <f t="shared" si="0"/>
        <v>0.37543372198530028</v>
      </c>
      <c r="O12" s="29">
        <f t="shared" si="0"/>
        <v>0.36718454192723166</v>
      </c>
      <c r="P12" s="29">
        <f t="shared" si="0"/>
        <v>0.37272409216756053</v>
      </c>
      <c r="Q12" s="29">
        <f t="shared" si="0"/>
        <v>0.37171523541481782</v>
      </c>
      <c r="R12" s="29">
        <f t="shared" si="0"/>
        <v>0.35422042355750571</v>
      </c>
      <c r="S12" s="46">
        <f t="shared" si="0"/>
        <v>0.3689691281707248</v>
      </c>
      <c r="T12" s="29">
        <f>B12/Tabela1!B12</f>
        <v>4.8849386662649964E-3</v>
      </c>
      <c r="U12" s="9">
        <f>C12/Tabela1!C12</f>
        <v>4.9458911146789573E-3</v>
      </c>
      <c r="V12" s="9">
        <f>D12/Tabela1!D12</f>
        <v>4.837759355833156E-3</v>
      </c>
      <c r="W12" s="9">
        <f>E12/Tabela1!E12</f>
        <v>4.9028746903680065E-3</v>
      </c>
      <c r="X12" s="9">
        <f>F12/Tabela1!F12</f>
        <v>4.8071741521122724E-3</v>
      </c>
      <c r="Y12" s="9">
        <f>G12/Tabela1!G12</f>
        <v>5.0699515779315252E-3</v>
      </c>
      <c r="Z12" s="9">
        <f>H12/Tabela1!H12</f>
        <v>5.2664959939311591E-3</v>
      </c>
      <c r="AA12" s="9">
        <f>I12/Tabela1!I12</f>
        <v>5.2248884618380708E-3</v>
      </c>
      <c r="AB12" s="9">
        <f>J12/Tabela1!J12</f>
        <v>5.4327421623309351E-3</v>
      </c>
    </row>
    <row r="13" spans="1:28" ht="18.75" x14ac:dyDescent="0.3">
      <c r="A13" s="33" t="s">
        <v>36</v>
      </c>
      <c r="B13" s="15">
        <f>[1]Total!$J$16+[1]Total!$P$16</f>
        <v>1548.199490249661</v>
      </c>
      <c r="C13" s="6">
        <f>[2]Total!$J$16+[2]Total!$P$16</f>
        <v>1792.2323741265</v>
      </c>
      <c r="D13" s="6">
        <f>[3]Total!$J$16+[3]Total!$P$16</f>
        <v>1941.3222879115274</v>
      </c>
      <c r="E13" s="6">
        <f>[4]Total!$J$16+[4]Total!$P$16</f>
        <v>2316.2027123522166</v>
      </c>
      <c r="F13" s="6">
        <f>[5]Total!$J$16+[5]Total!$P$16</f>
        <v>2485.7640466878056</v>
      </c>
      <c r="G13" s="6">
        <f>[6]Total!$J$16+[6]Total!$P$16</f>
        <v>2696.2945225668686</v>
      </c>
      <c r="H13" s="6">
        <f>[7]Total!$J$16+[7]Total!$P$16</f>
        <v>2947.4707963001406</v>
      </c>
      <c r="I13" s="6">
        <f>[8]Total!$J$16+[8]Total!$P$16</f>
        <v>3143.8781076562682</v>
      </c>
      <c r="J13" s="6">
        <f>[9]Total!$J$16+[9]Total!$P$16</f>
        <v>3423.5235268782708</v>
      </c>
      <c r="K13" s="28">
        <f t="shared" si="3"/>
        <v>9.4374693488581948E-2</v>
      </c>
      <c r="L13" s="29">
        <f t="shared" si="0"/>
        <v>9.7692296995129879E-2</v>
      </c>
      <c r="M13" s="29">
        <f t="shared" si="0"/>
        <v>9.385428044851829E-2</v>
      </c>
      <c r="N13" s="29">
        <f t="shared" si="0"/>
        <v>9.7333115700772077E-2</v>
      </c>
      <c r="O13" s="29">
        <f t="shared" si="0"/>
        <v>9.4915171364664735E-2</v>
      </c>
      <c r="P13" s="29">
        <f t="shared" si="0"/>
        <v>9.3199703433508918E-2</v>
      </c>
      <c r="Q13" s="29">
        <f t="shared" si="0"/>
        <v>9.3319232195049118E-2</v>
      </c>
      <c r="R13" s="29">
        <f t="shared" si="0"/>
        <v>9.2173857801972847E-2</v>
      </c>
      <c r="S13" s="46">
        <f t="shared" si="0"/>
        <v>9.5987942407155274E-2</v>
      </c>
      <c r="T13" s="29">
        <f>B13/Tabela1!B13</f>
        <v>4.541439668675029E-3</v>
      </c>
      <c r="U13" s="9">
        <f>C13/Tabela1!C13</f>
        <v>4.5589260800010679E-3</v>
      </c>
      <c r="V13" s="9">
        <f>D13/Tabela1!D13</f>
        <v>4.4951438923000785E-3</v>
      </c>
      <c r="W13" s="9">
        <f>E13/Tabela1!E13</f>
        <v>4.7904619254735071E-3</v>
      </c>
      <c r="X13" s="9">
        <f>F13/Tabela1!F13</f>
        <v>4.8271012247316407E-3</v>
      </c>
      <c r="Y13" s="9">
        <f>G13/Tabela1!G13</f>
        <v>4.9457685328059206E-3</v>
      </c>
      <c r="Z13" s="9">
        <f>H13/Tabela1!H13</f>
        <v>5.1426357011503934E-3</v>
      </c>
      <c r="AA13" s="9">
        <f>I13/Tabela1!I13</f>
        <v>5.1693047601807816E-3</v>
      </c>
      <c r="AB13" s="9">
        <f>J13/Tabela1!J13</f>
        <v>5.4043545947010862E-3</v>
      </c>
    </row>
    <row r="14" spans="1:28" ht="18.75" x14ac:dyDescent="0.3">
      <c r="A14" s="30" t="s">
        <v>43</v>
      </c>
      <c r="B14" s="14">
        <f t="shared" ref="B14:I14" si="4">+B15+B16</f>
        <v>1703.5714996203567</v>
      </c>
      <c r="C14" s="8">
        <f t="shared" si="4"/>
        <v>1856.1143236461828</v>
      </c>
      <c r="D14" s="8">
        <f t="shared" si="4"/>
        <v>2031.837522395761</v>
      </c>
      <c r="E14" s="8">
        <f t="shared" si="4"/>
        <v>2224.9839134591439</v>
      </c>
      <c r="F14" s="8">
        <f t="shared" si="4"/>
        <v>2522.351726212476</v>
      </c>
      <c r="G14" s="8">
        <f t="shared" si="4"/>
        <v>2732.2687938476811</v>
      </c>
      <c r="H14" s="8">
        <f t="shared" si="4"/>
        <v>3163.8843690790882</v>
      </c>
      <c r="I14" s="8">
        <f t="shared" si="4"/>
        <v>3416.9835321398778</v>
      </c>
      <c r="J14" s="8">
        <f t="shared" ref="J14" si="5">+J15+J16</f>
        <v>3770.127744715825</v>
      </c>
      <c r="K14" s="31">
        <f t="shared" si="3"/>
        <v>0.10384581517116299</v>
      </c>
      <c r="L14" s="32">
        <f t="shared" si="0"/>
        <v>0.10117442044920842</v>
      </c>
      <c r="M14" s="32">
        <f t="shared" si="0"/>
        <v>9.8230288623485373E-2</v>
      </c>
      <c r="N14" s="32">
        <f t="shared" si="0"/>
        <v>9.3499854536109914E-2</v>
      </c>
      <c r="O14" s="32">
        <f t="shared" si="0"/>
        <v>9.6312217024145899E-2</v>
      </c>
      <c r="P14" s="32">
        <f t="shared" si="0"/>
        <v>9.4443184583860584E-2</v>
      </c>
      <c r="Q14" s="32">
        <f t="shared" si="0"/>
        <v>0.1001710552813608</v>
      </c>
      <c r="R14" s="32">
        <f t="shared" si="0"/>
        <v>0.10018090505358083</v>
      </c>
      <c r="S14" s="47">
        <f t="shared" si="0"/>
        <v>0.1057059494366572</v>
      </c>
      <c r="T14" s="32">
        <f>B14/Tabela1!B14</f>
        <v>2.7218167577954078E-3</v>
      </c>
      <c r="U14" s="10">
        <f>C14/Tabela1!C14</f>
        <v>2.6617063751486832E-3</v>
      </c>
      <c r="V14" s="10">
        <f>D14/Tabela1!D14</f>
        <v>2.6542480802135083E-3</v>
      </c>
      <c r="W14" s="10">
        <f>E14/Tabela1!E14</f>
        <v>2.6874871271119556E-3</v>
      </c>
      <c r="X14" s="10">
        <f>F14/Tabela1!F14</f>
        <v>2.9249989501999151E-3</v>
      </c>
      <c r="Y14" s="10">
        <f>G14/Tabela1!G14</f>
        <v>3.0394508989500745E-3</v>
      </c>
      <c r="Z14" s="10">
        <f>H14/Tabela1!H14</f>
        <v>3.4753829421873541E-3</v>
      </c>
      <c r="AA14" s="10">
        <f>I14/Tabela1!I14</f>
        <v>3.47470180380283E-3</v>
      </c>
      <c r="AB14" s="10">
        <f>J14/Tabela1!J14</f>
        <v>3.500069390670471E-3</v>
      </c>
    </row>
    <row r="15" spans="1:28" ht="18.75" x14ac:dyDescent="0.3">
      <c r="A15" s="33" t="s">
        <v>37</v>
      </c>
      <c r="B15" s="15">
        <f>[1]Impostos!$B$16</f>
        <v>1595.633832803074</v>
      </c>
      <c r="C15" s="6">
        <f>[2]Impostos!$B$16</f>
        <v>1788.2327471214392</v>
      </c>
      <c r="D15" s="6">
        <f>[3]Impostos!$B$16</f>
        <v>1967.9374140671659</v>
      </c>
      <c r="E15" s="6">
        <f>[4]Impostos!$B$16</f>
        <v>2155.6209566483494</v>
      </c>
      <c r="F15" s="6">
        <f>[5]Impostos!$B$16</f>
        <v>2440.6099799890394</v>
      </c>
      <c r="G15" s="6">
        <f>[6]Impostos!$B$16</f>
        <v>2634.76979197834</v>
      </c>
      <c r="H15" s="6">
        <f>[7]Impostos!$B$16</f>
        <v>3053.3537125155508</v>
      </c>
      <c r="I15" s="6">
        <f>[8]Impostos!$B$16</f>
        <v>3256.29440474272</v>
      </c>
      <c r="J15" s="6">
        <f>[9]Impostos!$B$16</f>
        <v>3554.2073767603902</v>
      </c>
      <c r="K15" s="28">
        <f t="shared" si="3"/>
        <v>9.7266182322872194E-2</v>
      </c>
      <c r="L15" s="29">
        <f t="shared" si="0"/>
        <v>9.7474282436923618E-2</v>
      </c>
      <c r="M15" s="29">
        <f t="shared" si="0"/>
        <v>9.5141003178658715E-2</v>
      </c>
      <c r="N15" s="29">
        <f t="shared" si="0"/>
        <v>9.0585035092799429E-2</v>
      </c>
      <c r="O15" s="29">
        <f t="shared" si="0"/>
        <v>9.3191031060907592E-2</v>
      </c>
      <c r="P15" s="29">
        <f t="shared" si="0"/>
        <v>9.1073049020689606E-2</v>
      </c>
      <c r="Q15" s="29">
        <f t="shared" si="0"/>
        <v>9.6671568189759555E-2</v>
      </c>
      <c r="R15" s="29">
        <f t="shared" si="0"/>
        <v>9.546973742180824E-2</v>
      </c>
      <c r="S15" s="46">
        <f t="shared" si="0"/>
        <v>9.9652025261426913E-2</v>
      </c>
      <c r="T15" s="29">
        <f>B15/Tabela1!B15</f>
        <v>2.7369033867570614E-3</v>
      </c>
      <c r="U15" s="9">
        <f>C15/Tabela1!C15</f>
        <v>2.7262928723450525E-3</v>
      </c>
      <c r="V15" s="9">
        <f>D15/Tabela1!D15</f>
        <v>2.7313458469414567E-3</v>
      </c>
      <c r="W15" s="9">
        <f>E15/Tabela1!E15</f>
        <v>2.7712234181144733E-3</v>
      </c>
      <c r="X15" s="9">
        <f>F15/Tabela1!F15</f>
        <v>3.0272303753443195E-3</v>
      </c>
      <c r="Y15" s="9">
        <f>G15/Tabela1!G15</f>
        <v>3.1359363188369536E-3</v>
      </c>
      <c r="Z15" s="9">
        <f>H15/Tabela1!H15</f>
        <v>3.5942697432573343E-3</v>
      </c>
      <c r="AA15" s="9">
        <f>I15/Tabela1!I15</f>
        <v>3.5644285605134058E-3</v>
      </c>
      <c r="AB15" s="9">
        <f>J15/Tabela1!J15</f>
        <v>3.5792946529831469E-3</v>
      </c>
    </row>
    <row r="16" spans="1:28" ht="18.75" x14ac:dyDescent="0.3">
      <c r="A16" s="34" t="s">
        <v>42</v>
      </c>
      <c r="B16" s="15">
        <f>[1]Total!$Q$16</f>
        <v>107.93766681728268</v>
      </c>
      <c r="C16" s="6">
        <f>[2]Total!$Q$16</f>
        <v>67.881576524743735</v>
      </c>
      <c r="D16" s="6">
        <f>[3]Total!$Q$16</f>
        <v>63.900108328594953</v>
      </c>
      <c r="E16" s="6">
        <f>[4]Total!$Q$16</f>
        <v>69.362956810794287</v>
      </c>
      <c r="F16" s="6">
        <f>[5]Total!$Q$16</f>
        <v>81.741746223436593</v>
      </c>
      <c r="G16" s="6">
        <f>[6]Total!$Q$16</f>
        <v>97.4990018693411</v>
      </c>
      <c r="H16" s="6">
        <f>[7]Total!$Q$16</f>
        <v>110.53065656353715</v>
      </c>
      <c r="I16" s="6">
        <f>[8]Total!$Q$16</f>
        <v>160.68912739715756</v>
      </c>
      <c r="J16" s="6">
        <f>[9]Total!$Q$16</f>
        <v>215.92036795543476</v>
      </c>
      <c r="K16" s="28">
        <f t="shared" si="3"/>
        <v>6.5796328482907954E-3</v>
      </c>
      <c r="L16" s="29">
        <f t="shared" si="0"/>
        <v>3.7001380122848033E-3</v>
      </c>
      <c r="M16" s="29">
        <f t="shared" si="0"/>
        <v>3.0892854448266484E-3</v>
      </c>
      <c r="N16" s="29">
        <f t="shared" si="0"/>
        <v>2.9148194433104733E-3</v>
      </c>
      <c r="O16" s="29">
        <f t="shared" si="0"/>
        <v>3.1211859632383032E-3</v>
      </c>
      <c r="P16" s="29">
        <f t="shared" si="0"/>
        <v>3.3701355631709801E-3</v>
      </c>
      <c r="Q16" s="29">
        <f t="shared" si="0"/>
        <v>3.4994870916012343E-3</v>
      </c>
      <c r="R16" s="29">
        <f t="shared" si="0"/>
        <v>4.7111676317725991E-3</v>
      </c>
      <c r="S16" s="46">
        <f t="shared" si="0"/>
        <v>6.0539241752302951E-3</v>
      </c>
      <c r="T16" s="29">
        <f>B16/Tabela1!B16</f>
        <v>2.516733510942051E-3</v>
      </c>
      <c r="U16" s="9">
        <f>C16/Tabela1!C16</f>
        <v>1.6388994549540966E-3</v>
      </c>
      <c r="V16" s="9">
        <f>D16/Tabela1!D16</f>
        <v>1.4199077467856576E-3</v>
      </c>
      <c r="W16" s="9">
        <f>E16/Tabela1!E16</f>
        <v>1.3859840309074511E-3</v>
      </c>
      <c r="X16" s="9">
        <f>F16/Tabela1!F16</f>
        <v>1.4564490453894342E-3</v>
      </c>
      <c r="Y16" s="9">
        <f>G16/Tabela1!G16</f>
        <v>1.6595857268947745E-3</v>
      </c>
      <c r="Z16" s="9">
        <f>H16/Tabela1!H16</f>
        <v>1.816026823139083E-3</v>
      </c>
      <c r="AA16" s="9">
        <f>I16/Tabela1!I16</f>
        <v>2.3009497593956922E-3</v>
      </c>
      <c r="AB16" s="9">
        <f>J16/Tabela1!J16</f>
        <v>2.5653803504394205E-3</v>
      </c>
    </row>
    <row r="17" spans="1:28" ht="37.5" x14ac:dyDescent="0.3">
      <c r="A17" s="35" t="s">
        <v>41</v>
      </c>
      <c r="B17" s="14">
        <f>[1]Total!$V$16</f>
        <v>6913.5862159947683</v>
      </c>
      <c r="C17" s="8">
        <f>[2]Total!$V$16</f>
        <v>7507.7216821522088</v>
      </c>
      <c r="D17" s="8">
        <f>[3]Total!$V$16</f>
        <v>8840.3178933220152</v>
      </c>
      <c r="E17" s="8">
        <f>[4]Total!$V$16</f>
        <v>10321.402501908311</v>
      </c>
      <c r="F17" s="8">
        <f>[5]Total!$V$16</f>
        <v>11564.89243273178</v>
      </c>
      <c r="G17" s="8">
        <f>[6]Total!$V$16</f>
        <v>12718.711107408035</v>
      </c>
      <c r="H17" s="8">
        <f>[7]Total!$V$16</f>
        <v>13732.903641899942</v>
      </c>
      <c r="I17" s="8">
        <f>[8]Total!$V$16</f>
        <v>15465.47338798264</v>
      </c>
      <c r="J17" s="8">
        <f>[9]Total!$V$16</f>
        <v>15312.811328993856</v>
      </c>
      <c r="K17" s="31">
        <f t="shared" si="3"/>
        <v>0.42143637441462733</v>
      </c>
      <c r="L17" s="32">
        <f t="shared" si="0"/>
        <v>0.40923631718630105</v>
      </c>
      <c r="M17" s="32">
        <f t="shared" si="0"/>
        <v>0.42738997021792346</v>
      </c>
      <c r="N17" s="32">
        <f t="shared" si="0"/>
        <v>0.43373330777781766</v>
      </c>
      <c r="O17" s="32">
        <f t="shared" si="0"/>
        <v>0.4415880696839577</v>
      </c>
      <c r="P17" s="32">
        <f t="shared" si="0"/>
        <v>0.43963301981506997</v>
      </c>
      <c r="Q17" s="32">
        <f t="shared" si="0"/>
        <v>0.43479447710877234</v>
      </c>
      <c r="R17" s="32">
        <f t="shared" si="0"/>
        <v>0.45342481358694064</v>
      </c>
      <c r="S17" s="47">
        <f t="shared" si="0"/>
        <v>0.42933697998546277</v>
      </c>
      <c r="T17" s="32">
        <f>B17/Tabela1!B17</f>
        <v>4.2110770111592217E-3</v>
      </c>
      <c r="U17" s="10">
        <f>C17/Tabela1!C17</f>
        <v>4.0975175928277714E-3</v>
      </c>
      <c r="V17" s="10">
        <f>D17/Tabela1!D17</f>
        <v>4.4414735783636031E-3</v>
      </c>
      <c r="W17" s="10">
        <f>E17/Tabela1!E17</f>
        <v>4.69581337856902E-3</v>
      </c>
      <c r="X17" s="10">
        <f>F17/Tabela1!F17</f>
        <v>4.8162147959041673E-3</v>
      </c>
      <c r="Y17" s="10">
        <f>G17/Tabela1!G17</f>
        <v>5.2451927009409217E-3</v>
      </c>
      <c r="Z17" s="10">
        <f>H17/Tabela1!H17</f>
        <v>5.3717134614527122E-3</v>
      </c>
      <c r="AA17" s="53">
        <f>I17/Tabela1!I17</f>
        <v>5.7673569711217502E-3</v>
      </c>
      <c r="AB17" s="53">
        <f>J17/Tabela1!J17</f>
        <v>5.3332258277847605E-3</v>
      </c>
    </row>
    <row r="18" spans="1:28" ht="18.75" x14ac:dyDescent="0.3">
      <c r="A18" s="36" t="s">
        <v>38</v>
      </c>
      <c r="B18" s="37">
        <f t="shared" ref="B18:I18" si="6">B11+B14+B17</f>
        <v>16404.816090205073</v>
      </c>
      <c r="C18" s="38">
        <f t="shared" si="6"/>
        <v>18345.687728233534</v>
      </c>
      <c r="D18" s="38">
        <f t="shared" si="6"/>
        <v>20684.429933660802</v>
      </c>
      <c r="E18" s="38">
        <f t="shared" si="6"/>
        <v>23796.656417255159</v>
      </c>
      <c r="F18" s="38">
        <f t="shared" si="6"/>
        <v>26189.322644084823</v>
      </c>
      <c r="G18" s="38">
        <f t="shared" si="6"/>
        <v>28930.290797443093</v>
      </c>
      <c r="H18" s="38">
        <f t="shared" si="6"/>
        <v>31584.816194581948</v>
      </c>
      <c r="I18" s="38">
        <f t="shared" si="6"/>
        <v>34108.131986952358</v>
      </c>
      <c r="J18" s="38">
        <f t="shared" ref="J18" si="7">J11+J14+J17</f>
        <v>35666.183074917848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4.2216834811574129E-3</v>
      </c>
      <c r="U18" s="40">
        <f>C18/Tabela1!C18</f>
        <v>4.1919758668766864E-3</v>
      </c>
      <c r="V18" s="40">
        <f>D18/Tabela1!D18</f>
        <v>4.2960458950520603E-3</v>
      </c>
      <c r="W18" s="40">
        <f>E18/Tabela1!E18</f>
        <v>4.4633077890141428E-3</v>
      </c>
      <c r="X18" s="40">
        <f>F18/Tabela1!F18</f>
        <v>4.5318457584082846E-3</v>
      </c>
      <c r="Y18" s="40">
        <f>G18/Tabela1!G18</f>
        <v>4.82510315950901E-3</v>
      </c>
      <c r="Z18" s="40">
        <f>H18/Tabela1!H18</f>
        <v>5.0379907056357608E-3</v>
      </c>
      <c r="AA18" s="52">
        <f>I18/Tabela1!I18</f>
        <v>5.1792940174818199E-3</v>
      </c>
      <c r="AB18" s="52">
        <f>J18/Tabela1!J18</f>
        <v>5.0921566363266915E-3</v>
      </c>
    </row>
    <row r="19" spans="1:28" ht="18.75" x14ac:dyDescent="0.3">
      <c r="A19" s="41" t="s">
        <v>39</v>
      </c>
      <c r="B19" s="16">
        <f>[10]PIB_UF!B$12</f>
        <v>16404.816090205091</v>
      </c>
      <c r="C19" s="7">
        <f>[10]PIB_UF!C$12</f>
        <v>18345.687728233457</v>
      </c>
      <c r="D19" s="7">
        <f>[10]PIB_UF!D$12</f>
        <v>20684.429933660693</v>
      </c>
      <c r="E19" s="7">
        <f>[10]PIB_UF!E$12</f>
        <v>23796.656417255177</v>
      </c>
      <c r="F19" s="7">
        <f>[10]PIB_UF!F$12</f>
        <v>26189.322644084699</v>
      </c>
      <c r="G19" s="7">
        <f>[10]PIB_UF!G$12</f>
        <v>28930.290797443129</v>
      </c>
      <c r="H19" s="7">
        <f>[10]PIB_UF!H$12</f>
        <v>31584.816194582003</v>
      </c>
      <c r="I19" s="7">
        <f>[10]PIB_UF!I$12</f>
        <v>34108.13198695243</v>
      </c>
      <c r="J19" s="7">
        <f>[10]PIB_UF!J$12</f>
        <v>35666.183074917899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81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82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10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89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5">
        <v>2016</v>
      </c>
      <c r="I9" s="51">
        <v>2017</v>
      </c>
      <c r="J9" s="51">
        <v>2018</v>
      </c>
      <c r="K9" s="26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SUM(Tabela11:Tabela19!B10)</f>
        <v>458356.6909316816</v>
      </c>
      <c r="C10" s="6">
        <f>SUM(Tabela11:Tabela19!C10)</f>
        <v>510713.50486782193</v>
      </c>
      <c r="D10" s="6">
        <f>SUM(Tabela11:Tabela19!D10)</f>
        <v>569919.23752529256</v>
      </c>
      <c r="E10" s="6">
        <f>SUM(Tabela11:Tabela19!E10)</f>
        <v>634112.49503844581</v>
      </c>
      <c r="F10" s="6">
        <f>SUM(Tabela11:Tabela19!F10)</f>
        <v>709013.55119887891</v>
      </c>
      <c r="G10" s="6">
        <f>SUM(Tabela11:Tabela19!G10)</f>
        <v>748112.20002667839</v>
      </c>
      <c r="H10" s="6">
        <f>SUM(Tabela11:Tabela19!H10)</f>
        <v>792530.13861426467</v>
      </c>
      <c r="I10" s="6">
        <f>SUM(Tabela11:Tabela19!I10)</f>
        <v>839598.91188904201</v>
      </c>
      <c r="J10" s="6">
        <f>SUM(Tabela11:Tabela19!J10)</f>
        <v>881794.52803615783</v>
      </c>
      <c r="K10" s="28">
        <f>B10/B$18</f>
        <v>0.87678576039275902</v>
      </c>
      <c r="L10" s="29">
        <f t="shared" ref="L10:S18" si="0">C10/C$18</f>
        <v>0.87538967816116431</v>
      </c>
      <c r="M10" s="29">
        <f t="shared" si="0"/>
        <v>0.87268077349791329</v>
      </c>
      <c r="N10" s="29">
        <f t="shared" si="0"/>
        <v>0.87521279981568634</v>
      </c>
      <c r="O10" s="29">
        <f t="shared" si="0"/>
        <v>0.88065375926181533</v>
      </c>
      <c r="P10" s="29">
        <f t="shared" si="0"/>
        <v>0.88160543916383016</v>
      </c>
      <c r="Q10" s="29">
        <f t="shared" si="0"/>
        <v>0.88219478771302995</v>
      </c>
      <c r="R10" s="29">
        <f t="shared" si="0"/>
        <v>0.88061002406293787</v>
      </c>
      <c r="S10" s="46">
        <f t="shared" si="0"/>
        <v>0.87755816894956218</v>
      </c>
      <c r="T10" s="29">
        <f>B10/Tabela1!B10</f>
        <v>0.13877653502188483</v>
      </c>
      <c r="U10" s="9">
        <f>C10/Tabela1!C10</f>
        <v>0.13727156523555059</v>
      </c>
      <c r="V10" s="9">
        <f>D10/Tabela1!D10</f>
        <v>0.13919960547813276</v>
      </c>
      <c r="W10" s="9">
        <f>E10/Tabela1!E10</f>
        <v>0.13925031074067123</v>
      </c>
      <c r="X10" s="9">
        <f>F10/Tabela1!F10</f>
        <v>0.14258022874315762</v>
      </c>
      <c r="Y10" s="9">
        <f>G10/Tabela1!G10</f>
        <v>0.14510669076731827</v>
      </c>
      <c r="Z10" s="9">
        <f>H10/Tabela1!H10</f>
        <v>0.14622807513129887</v>
      </c>
      <c r="AA10" s="9">
        <f>I10/Tabela1!I10</f>
        <v>0.14802712727370509</v>
      </c>
      <c r="AB10" s="9">
        <f>J10/Tabela1!J10</f>
        <v>0.14669314990245771</v>
      </c>
    </row>
    <row r="11" spans="1:28" ht="18.75" x14ac:dyDescent="0.3">
      <c r="A11" s="30" t="s">
        <v>34</v>
      </c>
      <c r="B11" s="14">
        <f>SUM(Tabela11:Tabela19!B11)</f>
        <v>237895.06198541587</v>
      </c>
      <c r="C11" s="8">
        <f>SUM(Tabela11:Tabela19!C11)</f>
        <v>271590.40075903531</v>
      </c>
      <c r="D11" s="8">
        <f>SUM(Tabela11:Tabela19!D11)</f>
        <v>302705.21027911938</v>
      </c>
      <c r="E11" s="8">
        <f>SUM(Tabela11:Tabela19!E11)</f>
        <v>342306.68750995689</v>
      </c>
      <c r="F11" s="8">
        <f>SUM(Tabela11:Tabela19!F11)</f>
        <v>381048.33395918185</v>
      </c>
      <c r="G11" s="8">
        <f>SUM(Tabela11:Tabela19!G11)</f>
        <v>405969.75429627177</v>
      </c>
      <c r="H11" s="8">
        <f>SUM(Tabela11:Tabela19!H11)</f>
        <v>424907.54217511613</v>
      </c>
      <c r="I11" s="8">
        <f>SUM(Tabela11:Tabela19!I11)</f>
        <v>445993.78563950374</v>
      </c>
      <c r="J11" s="8">
        <f>SUM(Tabela11:Tabela19!J11)</f>
        <v>467787.75783680158</v>
      </c>
      <c r="K11" s="31">
        <f t="shared" ref="K11:K18" si="1">B11/B$18</f>
        <v>0.45506699682421531</v>
      </c>
      <c r="L11" s="32">
        <f t="shared" si="0"/>
        <v>0.46552016198131496</v>
      </c>
      <c r="M11" s="32">
        <f t="shared" si="0"/>
        <v>0.46351307282640541</v>
      </c>
      <c r="N11" s="32">
        <f t="shared" si="0"/>
        <v>0.47245748461881132</v>
      </c>
      <c r="O11" s="32">
        <f t="shared" si="0"/>
        <v>0.4732937010783268</v>
      </c>
      <c r="P11" s="32">
        <f t="shared" si="0"/>
        <v>0.47841105052268051</v>
      </c>
      <c r="Q11" s="32">
        <f t="shared" si="0"/>
        <v>0.47298039620583709</v>
      </c>
      <c r="R11" s="32">
        <f t="shared" si="0"/>
        <v>0.46777883194282643</v>
      </c>
      <c r="S11" s="47">
        <f t="shared" si="0"/>
        <v>0.46554038970794326</v>
      </c>
      <c r="T11" s="32">
        <f>B11/Tabela1!B11</f>
        <v>0.14701305902608214</v>
      </c>
      <c r="U11" s="10">
        <f>C11/Tabela1!C11</f>
        <v>0.14706150905767132</v>
      </c>
      <c r="V11" s="10">
        <f>D11/Tabela1!D11</f>
        <v>0.14702606900689383</v>
      </c>
      <c r="W11" s="10">
        <f>E11/Tabela1!E11</f>
        <v>0.1484602322621926</v>
      </c>
      <c r="X11" s="10">
        <f>F11/Tabela1!F11</f>
        <v>0.15148804567408669</v>
      </c>
      <c r="Y11" s="10">
        <f>G11/Tabela1!G11</f>
        <v>0.15193365105660581</v>
      </c>
      <c r="Z11" s="10">
        <f>H11/Tabela1!H11</f>
        <v>0.15162078355227962</v>
      </c>
      <c r="AA11" s="10">
        <f>I11/Tabela1!I11</f>
        <v>0.15270951391456561</v>
      </c>
      <c r="AB11" s="10">
        <f>J11/Tabela1!J11</f>
        <v>0.15308328132907834</v>
      </c>
    </row>
    <row r="12" spans="1:28" ht="18.75" x14ac:dyDescent="0.3">
      <c r="A12" s="33" t="s">
        <v>35</v>
      </c>
      <c r="B12" s="15">
        <f>SUM(Tabela11:Tabela19!B12)</f>
        <v>188595.20343973386</v>
      </c>
      <c r="C12" s="6">
        <f>SUM(Tabela11:Tabela19!C12)</f>
        <v>214921.8299161492</v>
      </c>
      <c r="D12" s="6">
        <f>SUM(Tabela11:Tabela19!D12)</f>
        <v>240681.99886885949</v>
      </c>
      <c r="E12" s="6">
        <f>SUM(Tabela11:Tabela19!E12)</f>
        <v>272040.73350586282</v>
      </c>
      <c r="F12" s="6">
        <f>SUM(Tabela11:Tabela19!F12)</f>
        <v>303858.50689219241</v>
      </c>
      <c r="G12" s="6">
        <f>SUM(Tabela11:Tabela19!G12)</f>
        <v>324007.11695513729</v>
      </c>
      <c r="H12" s="6">
        <f>SUM(Tabela11:Tabela19!H12)</f>
        <v>338835.6111304498</v>
      </c>
      <c r="I12" s="6">
        <f>SUM(Tabela11:Tabela19!I12)</f>
        <v>353447.02882552479</v>
      </c>
      <c r="J12" s="6">
        <f>SUM(Tabela11:Tabela19!J12)</f>
        <v>370968.12996010669</v>
      </c>
      <c r="K12" s="28">
        <f t="shared" si="1"/>
        <v>0.3607618087088878</v>
      </c>
      <c r="L12" s="29">
        <f t="shared" si="0"/>
        <v>0.36838726551552431</v>
      </c>
      <c r="M12" s="29">
        <f t="shared" si="0"/>
        <v>0.36854090739581119</v>
      </c>
      <c r="N12" s="29">
        <f t="shared" si="0"/>
        <v>0.37547522545056256</v>
      </c>
      <c r="O12" s="29">
        <f t="shared" si="0"/>
        <v>0.37741752033626658</v>
      </c>
      <c r="P12" s="29">
        <f t="shared" si="0"/>
        <v>0.38182298941957349</v>
      </c>
      <c r="Q12" s="29">
        <f t="shared" si="0"/>
        <v>0.37717052698273468</v>
      </c>
      <c r="R12" s="29">
        <f t="shared" si="0"/>
        <v>0.37071152922141076</v>
      </c>
      <c r="S12" s="46">
        <f t="shared" si="0"/>
        <v>0.36918590727871409</v>
      </c>
      <c r="T12" s="29">
        <f>B12/Tabela1!B12</f>
        <v>0.14765318894352775</v>
      </c>
      <c r="U12" s="9">
        <f>C12/Tabela1!C12</f>
        <v>0.14784926954205033</v>
      </c>
      <c r="V12" s="9">
        <f>D12/Tabela1!D12</f>
        <v>0.14793147738412721</v>
      </c>
      <c r="W12" s="9">
        <f>E12/Tabela1!E12</f>
        <v>0.14929164778256229</v>
      </c>
      <c r="X12" s="9">
        <f>F12/Tabela1!F12</f>
        <v>0.15189819026618676</v>
      </c>
      <c r="Y12" s="9">
        <f>G12/Tabela1!G12</f>
        <v>0.15234145409316385</v>
      </c>
      <c r="Z12" s="9">
        <f>H12/Tabela1!H12</f>
        <v>0.15199247614509445</v>
      </c>
      <c r="AA12" s="9">
        <f>I12/Tabela1!I12</f>
        <v>0.15285154261587203</v>
      </c>
      <c r="AB12" s="9">
        <f>J12/Tabela1!J12</f>
        <v>0.1531471891402737</v>
      </c>
    </row>
    <row r="13" spans="1:28" ht="18.75" x14ac:dyDescent="0.3">
      <c r="A13" s="33" t="s">
        <v>36</v>
      </c>
      <c r="B13" s="15">
        <f>SUM(Tabela11:Tabela19!B13)</f>
        <v>49299.858545682015</v>
      </c>
      <c r="C13" s="6">
        <f>SUM(Tabela11:Tabela19!C13)</f>
        <v>56668.570842886096</v>
      </c>
      <c r="D13" s="6">
        <f>SUM(Tabela11:Tabela19!D13)</f>
        <v>62023.211410259915</v>
      </c>
      <c r="E13" s="6">
        <f>SUM(Tabela11:Tabela19!E13)</f>
        <v>70265.954004094034</v>
      </c>
      <c r="F13" s="6">
        <f>SUM(Tabela11:Tabela19!F13)</f>
        <v>77189.827066989412</v>
      </c>
      <c r="G13" s="6">
        <f>SUM(Tabela11:Tabela19!G13)</f>
        <v>81962.637341134483</v>
      </c>
      <c r="H13" s="6">
        <f>SUM(Tabela11:Tabela19!H13)</f>
        <v>86071.931044666329</v>
      </c>
      <c r="I13" s="6">
        <f>SUM(Tabela11:Tabela19!I13)</f>
        <v>92546.756813979024</v>
      </c>
      <c r="J13" s="6">
        <f>SUM(Tabela11:Tabela19!J13)</f>
        <v>96819.627876694809</v>
      </c>
      <c r="K13" s="28">
        <f t="shared" si="1"/>
        <v>9.430518811532751E-2</v>
      </c>
      <c r="L13" s="29">
        <f t="shared" si="0"/>
        <v>9.7132896465790611E-2</v>
      </c>
      <c r="M13" s="29">
        <f t="shared" si="0"/>
        <v>9.4972165430594252E-2</v>
      </c>
      <c r="N13" s="29">
        <f t="shared" si="0"/>
        <v>9.6982259168248708E-2</v>
      </c>
      <c r="O13" s="29">
        <f t="shared" si="0"/>
        <v>9.5876180742060169E-2</v>
      </c>
      <c r="P13" s="29">
        <f t="shared" si="0"/>
        <v>9.6588061103106984E-2</v>
      </c>
      <c r="Q13" s="29">
        <f t="shared" si="0"/>
        <v>9.5809869223102473E-2</v>
      </c>
      <c r="R13" s="29">
        <f t="shared" si="0"/>
        <v>9.7067302721415769E-2</v>
      </c>
      <c r="S13" s="46">
        <f t="shared" si="0"/>
        <v>9.6354482429229033E-2</v>
      </c>
      <c r="T13" s="29">
        <f>B13/Tabela1!B13</f>
        <v>0.14461465377651253</v>
      </c>
      <c r="U13" s="9">
        <f>C13/Tabela1!C13</f>
        <v>0.14414862116188215</v>
      </c>
      <c r="V13" s="9">
        <f>D13/Tabela1!D13</f>
        <v>0.14361513370951026</v>
      </c>
      <c r="W13" s="9">
        <f>E13/Tabela1!E13</f>
        <v>0.1453268211450478</v>
      </c>
      <c r="X13" s="9">
        <f>F13/Tabela1!F13</f>
        <v>0.14989480166807018</v>
      </c>
      <c r="Y13" s="9">
        <f>G13/Tabela1!G13</f>
        <v>0.15034271265056626</v>
      </c>
      <c r="Z13" s="9">
        <f>H13/Tabela1!H13</f>
        <v>0.15017505381660864</v>
      </c>
      <c r="AA13" s="9">
        <f>I13/Tabela1!I13</f>
        <v>0.15216950980788485</v>
      </c>
      <c r="AB13" s="9">
        <f>J13/Tabela1!J13</f>
        <v>0.15283890899671623</v>
      </c>
    </row>
    <row r="14" spans="1:28" ht="18.75" x14ac:dyDescent="0.3">
      <c r="A14" s="30" t="s">
        <v>43</v>
      </c>
      <c r="B14" s="14">
        <f>SUM(Tabela11:Tabela19!B14)</f>
        <v>68967.291211218791</v>
      </c>
      <c r="C14" s="8">
        <f>SUM(Tabela11:Tabela19!C14)</f>
        <v>76634.410623859294</v>
      </c>
      <c r="D14" s="8">
        <f>SUM(Tabela11:Tabela19!D14)</f>
        <v>87524.349793101661</v>
      </c>
      <c r="E14" s="8">
        <f>SUM(Tabela11:Tabela19!E14)</f>
        <v>95339.074082210893</v>
      </c>
      <c r="F14" s="8">
        <f>SUM(Tabela11:Tabela19!F14)</f>
        <v>101870.85683838051</v>
      </c>
      <c r="G14" s="8">
        <f>SUM(Tabela11:Tabela19!G14)</f>
        <v>106548.58964839217</v>
      </c>
      <c r="H14" s="8">
        <f>SUM(Tabela11:Tabela19!H14)</f>
        <v>112485.67253743552</v>
      </c>
      <c r="I14" s="8">
        <f>SUM(Tabela11:Tabela19!I14)</f>
        <v>121472.76049189258</v>
      </c>
      <c r="J14" s="8">
        <f>SUM(Tabela11:Tabela19!J14)</f>
        <v>132261.78843719634</v>
      </c>
      <c r="K14" s="31">
        <f t="shared" si="1"/>
        <v>0.13192681608714718</v>
      </c>
      <c r="L14" s="32">
        <f t="shared" si="0"/>
        <v>0.1313553908652817</v>
      </c>
      <c r="M14" s="32">
        <f t="shared" si="0"/>
        <v>0.13402042297959132</v>
      </c>
      <c r="N14" s="32">
        <f t="shared" si="0"/>
        <v>0.13158860393417718</v>
      </c>
      <c r="O14" s="32">
        <f t="shared" si="0"/>
        <v>0.1265320710475073</v>
      </c>
      <c r="P14" s="32">
        <f t="shared" si="0"/>
        <v>0.12556113396614535</v>
      </c>
      <c r="Q14" s="32">
        <f t="shared" si="0"/>
        <v>0.12521198774652406</v>
      </c>
      <c r="R14" s="32">
        <f t="shared" si="0"/>
        <v>0.12740622817040256</v>
      </c>
      <c r="S14" s="47">
        <f t="shared" si="0"/>
        <v>0.13162637008128619</v>
      </c>
      <c r="T14" s="32">
        <f>B14/Tabela1!B14</f>
        <v>0.11018987403832718</v>
      </c>
      <c r="U14" s="10">
        <f>C14/Tabela1!C14</f>
        <v>0.10989533172320431</v>
      </c>
      <c r="V14" s="10">
        <f>D14/Tabela1!D14</f>
        <v>0.1143355877867414</v>
      </c>
      <c r="W14" s="10">
        <f>E14/Tabela1!E14</f>
        <v>0.11515702776851548</v>
      </c>
      <c r="X14" s="10">
        <f>F14/Tabela1!F14</f>
        <v>0.11813267206618291</v>
      </c>
      <c r="Y14" s="10">
        <f>G14/Tabela1!G14</f>
        <v>0.11852757946724995</v>
      </c>
      <c r="Z14" s="10">
        <f>H14/Tabela1!H14</f>
        <v>0.12356039032199655</v>
      </c>
      <c r="AA14" s="10">
        <f>I14/Tabela1!I14</f>
        <v>0.12352462808907969</v>
      </c>
      <c r="AB14" s="10">
        <f>J14/Tabela1!J14</f>
        <v>0.12278773256773499</v>
      </c>
    </row>
    <row r="15" spans="1:28" ht="18.75" x14ac:dyDescent="0.3">
      <c r="A15" s="33" t="s">
        <v>37</v>
      </c>
      <c r="B15" s="15">
        <f>SUM(Tabela11:Tabela19!B15)</f>
        <v>64412.623577211809</v>
      </c>
      <c r="C15" s="6">
        <f>SUM(Tabela11:Tabela19!C15)</f>
        <v>72699.251312513879</v>
      </c>
      <c r="D15" s="6">
        <f>SUM(Tabela11:Tabela19!D15)</f>
        <v>83148.017802127957</v>
      </c>
      <c r="E15" s="6">
        <f>SUM(Tabela11:Tabela19!E15)</f>
        <v>90411.295258023107</v>
      </c>
      <c r="F15" s="6">
        <f>SUM(Tabela11:Tabela19!F15)</f>
        <v>96085.551305595567</v>
      </c>
      <c r="G15" s="6">
        <f>SUM(Tabela11:Tabela19!G15)</f>
        <v>100467.18344018741</v>
      </c>
      <c r="H15" s="6">
        <f>SUM(Tabela11:Tabela19!H15)</f>
        <v>105831.70805770588</v>
      </c>
      <c r="I15" s="6">
        <f>SUM(Tabela11:Tabela19!I15)</f>
        <v>113829.83516895784</v>
      </c>
      <c r="J15" s="6">
        <f>SUM(Tabela11:Tabela19!J15)</f>
        <v>123032.91159860362</v>
      </c>
      <c r="K15" s="28">
        <f t="shared" si="1"/>
        <v>0.12321423960724076</v>
      </c>
      <c r="L15" s="29">
        <f t="shared" si="0"/>
        <v>0.1246103218388358</v>
      </c>
      <c r="M15" s="29">
        <f t="shared" si="0"/>
        <v>0.12731922650208671</v>
      </c>
      <c r="N15" s="29">
        <f t="shared" si="0"/>
        <v>0.12478720018431358</v>
      </c>
      <c r="O15" s="29">
        <f t="shared" si="0"/>
        <v>0.11934624073818487</v>
      </c>
      <c r="P15" s="29">
        <f t="shared" si="0"/>
        <v>0.11839456083616993</v>
      </c>
      <c r="Q15" s="29">
        <f t="shared" si="0"/>
        <v>0.11780521228697</v>
      </c>
      <c r="R15" s="29">
        <f t="shared" si="0"/>
        <v>0.11938997593706206</v>
      </c>
      <c r="S15" s="46">
        <f t="shared" si="0"/>
        <v>0.12244183105043799</v>
      </c>
      <c r="T15" s="29">
        <f>B15/Tabela1!B15</f>
        <v>0.11048344801556724</v>
      </c>
      <c r="U15" s="9">
        <f>C15/Tabela1!C15</f>
        <v>0.11083537699282975</v>
      </c>
      <c r="V15" s="9">
        <f>D15/Tabela1!D15</f>
        <v>0.11540305676484555</v>
      </c>
      <c r="W15" s="9">
        <f>E15/Tabela1!E15</f>
        <v>0.11623096254856477</v>
      </c>
      <c r="X15" s="9">
        <f>F15/Tabela1!F15</f>
        <v>0.11918049255264876</v>
      </c>
      <c r="Y15" s="9">
        <f>G15/Tabela1!G15</f>
        <v>0.11957731197638093</v>
      </c>
      <c r="Z15" s="9">
        <f>H15/Tabela1!H15</f>
        <v>0.12458029496873051</v>
      </c>
      <c r="AA15" s="9">
        <f>I15/Tabela1!I15</f>
        <v>0.12460123842728037</v>
      </c>
      <c r="AB15" s="9">
        <f>J15/Tabela1!J15</f>
        <v>0.12390133606306961</v>
      </c>
    </row>
    <row r="16" spans="1:28" ht="18.75" x14ac:dyDescent="0.3">
      <c r="A16" s="34" t="s">
        <v>42</v>
      </c>
      <c r="B16" s="15">
        <f>SUM(Tabela11:Tabela19!B16)</f>
        <v>4554.6676340069771</v>
      </c>
      <c r="C16" s="6">
        <f>SUM(Tabela11:Tabela19!C16)</f>
        <v>3935.1593113454192</v>
      </c>
      <c r="D16" s="6">
        <f>SUM(Tabela11:Tabela19!D16)</f>
        <v>4376.331990973702</v>
      </c>
      <c r="E16" s="6">
        <f>SUM(Tabela11:Tabela19!E16)</f>
        <v>4927.7788241877806</v>
      </c>
      <c r="F16" s="6">
        <f>SUM(Tabela11:Tabela19!F16)</f>
        <v>5785.3055327849606</v>
      </c>
      <c r="G16" s="6">
        <f>SUM(Tabela11:Tabela19!G16)</f>
        <v>6081.4062082047731</v>
      </c>
      <c r="H16" s="6">
        <f>SUM(Tabela11:Tabela19!H16)</f>
        <v>6653.9644797296223</v>
      </c>
      <c r="I16" s="6">
        <f>SUM(Tabela11:Tabela19!I16)</f>
        <v>7642.9253229347451</v>
      </c>
      <c r="J16" s="6">
        <f>SUM(Tabela11:Tabela19!J16)</f>
        <v>9228.876838592716</v>
      </c>
      <c r="K16" s="28">
        <f t="shared" si="1"/>
        <v>8.712576479906399E-3</v>
      </c>
      <c r="L16" s="29">
        <f t="shared" si="0"/>
        <v>6.7450690264459047E-3</v>
      </c>
      <c r="M16" s="29">
        <f t="shared" si="0"/>
        <v>6.701196477504591E-3</v>
      </c>
      <c r="N16" s="29">
        <f t="shared" si="0"/>
        <v>6.8014037498635828E-3</v>
      </c>
      <c r="O16" s="29">
        <f t="shared" si="0"/>
        <v>7.185830309322459E-3</v>
      </c>
      <c r="P16" s="29">
        <f t="shared" si="0"/>
        <v>7.1665731299754495E-3</v>
      </c>
      <c r="Q16" s="29">
        <f t="shared" si="0"/>
        <v>7.4067754595540641E-3</v>
      </c>
      <c r="R16" s="29">
        <f t="shared" si="0"/>
        <v>8.0162522333405185E-3</v>
      </c>
      <c r="S16" s="46">
        <f t="shared" si="0"/>
        <v>9.1845390308481871E-3</v>
      </c>
      <c r="T16" s="29">
        <f>B16/Tabela1!B16</f>
        <v>0.10619911476419924</v>
      </c>
      <c r="U16" s="9">
        <f>C16/Tabela1!C16</f>
        <v>9.5008554319163149E-2</v>
      </c>
      <c r="V16" s="9">
        <f>D16/Tabela1!D16</f>
        <v>9.7245338999037881E-2</v>
      </c>
      <c r="W16" s="9">
        <f>E16/Tabela1!E16</f>
        <v>9.8464988694156999E-2</v>
      </c>
      <c r="X16" s="9">
        <f>F16/Tabela1!F16</f>
        <v>0.1030807770790564</v>
      </c>
      <c r="Y16" s="9">
        <f>G16/Tabela1!G16</f>
        <v>0.10351505911938541</v>
      </c>
      <c r="Z16" s="9">
        <f>H16/Tabela1!H16</f>
        <v>0.10932512617852297</v>
      </c>
      <c r="AA16" s="9">
        <f>I16/Tabela1!I16</f>
        <v>0.10944105222141511</v>
      </c>
      <c r="AB16" s="9">
        <f>J16/Tabela1!J16</f>
        <v>0.10964958758887348</v>
      </c>
    </row>
    <row r="17" spans="1:28" ht="37.5" x14ac:dyDescent="0.3">
      <c r="A17" s="35" t="s">
        <v>41</v>
      </c>
      <c r="B17" s="14">
        <f>SUM(Tabela11:Tabela19!B17)</f>
        <v>215906.96131225879</v>
      </c>
      <c r="C17" s="8">
        <f>SUM(Tabela11:Tabela19!C17)</f>
        <v>235187.94479744113</v>
      </c>
      <c r="D17" s="8">
        <f>SUM(Tabela11:Tabela19!D17)</f>
        <v>262837.69525519945</v>
      </c>
      <c r="E17" s="8">
        <f>SUM(Tabela11:Tabela19!E17)</f>
        <v>286878.02870430122</v>
      </c>
      <c r="F17" s="8">
        <f>SUM(Tabela11:Tabela19!F17)</f>
        <v>322179.9117069121</v>
      </c>
      <c r="G17" s="8">
        <f>SUM(Tabela11:Tabela19!G17)</f>
        <v>336061.03952220187</v>
      </c>
      <c r="H17" s="8">
        <f>SUM(Tabela11:Tabela19!H17)</f>
        <v>360968.63195941888</v>
      </c>
      <c r="I17" s="8">
        <f>SUM(Tabela11:Tabela19!I17)</f>
        <v>385962.20092660363</v>
      </c>
      <c r="J17" s="8">
        <f>SUM(Tabela11:Tabela19!J17)</f>
        <v>404777.89336076344</v>
      </c>
      <c r="K17" s="31">
        <f t="shared" si="1"/>
        <v>0.41300618708863734</v>
      </c>
      <c r="L17" s="32">
        <f t="shared" si="0"/>
        <v>0.40312444715340329</v>
      </c>
      <c r="M17" s="32">
        <f t="shared" si="0"/>
        <v>0.40246650419400321</v>
      </c>
      <c r="N17" s="32">
        <f t="shared" si="0"/>
        <v>0.39595391144701153</v>
      </c>
      <c r="O17" s="32">
        <f t="shared" si="0"/>
        <v>0.40017422787416607</v>
      </c>
      <c r="P17" s="32">
        <f t="shared" si="0"/>
        <v>0.39602781551117422</v>
      </c>
      <c r="Q17" s="32">
        <f t="shared" si="0"/>
        <v>0.40180761604763876</v>
      </c>
      <c r="R17" s="32">
        <f t="shared" si="0"/>
        <v>0.40481493988677097</v>
      </c>
      <c r="S17" s="47">
        <f t="shared" si="0"/>
        <v>0.40283324021077066</v>
      </c>
      <c r="T17" s="32">
        <f>B17/Tabela1!B17</f>
        <v>0.13150929386370214</v>
      </c>
      <c r="U17" s="10">
        <f>C17/Tabela1!C17</f>
        <v>0.12835941211292551</v>
      </c>
      <c r="V17" s="10">
        <f>D17/Tabela1!D17</f>
        <v>0.13205256790095729</v>
      </c>
      <c r="W17" s="10">
        <f>E17/Tabela1!E17</f>
        <v>0.13051769708216462</v>
      </c>
      <c r="X17" s="10">
        <f>F17/Tabela1!F17</f>
        <v>0.13417225164275906</v>
      </c>
      <c r="Y17" s="10">
        <f>G17/Tabela1!G17</f>
        <v>0.13859147335658731</v>
      </c>
      <c r="Z17" s="10">
        <f>H17/Tabela1!H17</f>
        <v>0.14119519877373268</v>
      </c>
      <c r="AA17" s="53">
        <f>I17/Tabela1!I17</f>
        <v>0.14393234104513269</v>
      </c>
      <c r="AB17" s="53">
        <f>J17/Tabela1!J17</f>
        <v>0.14097815672164843</v>
      </c>
    </row>
    <row r="18" spans="1:28" ht="18.75" x14ac:dyDescent="0.3">
      <c r="A18" s="36" t="s">
        <v>38</v>
      </c>
      <c r="B18" s="37">
        <f>SUM(Tabela11:Tabela19!B18)</f>
        <v>522769.31450889353</v>
      </c>
      <c r="C18" s="38">
        <f>SUM(Tabela11:Tabela19!C18)</f>
        <v>583412.75618033577</v>
      </c>
      <c r="D18" s="38">
        <f>SUM(Tabela11:Tabela19!D18)</f>
        <v>653067.25532742054</v>
      </c>
      <c r="E18" s="38">
        <f>SUM(Tabela11:Tabela19!E18)</f>
        <v>724523.790296469</v>
      </c>
      <c r="F18" s="38">
        <f>SUM(Tabela11:Tabela19!F18)</f>
        <v>805099.10250447434</v>
      </c>
      <c r="G18" s="38">
        <f>SUM(Tabela11:Tabela19!G18)</f>
        <v>848579.38346686575</v>
      </c>
      <c r="H18" s="38">
        <f>SUM(Tabela11:Tabela19!H18)</f>
        <v>898361.84667197056</v>
      </c>
      <c r="I18" s="38">
        <f>SUM(Tabela11:Tabela19!I18)</f>
        <v>953428.74705799995</v>
      </c>
      <c r="J18" s="38">
        <f>SUM(Tabela11:Tabela19!J18)</f>
        <v>1004827.4396347613</v>
      </c>
      <c r="K18" s="39">
        <f t="shared" si="1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0.13453162579712841</v>
      </c>
      <c r="U18" s="40">
        <f>C18/Tabela1!C18</f>
        <v>0.13330937659928579</v>
      </c>
      <c r="V18" s="40">
        <f>D18/Tabela1!D18</f>
        <v>0.13563858953040697</v>
      </c>
      <c r="W18" s="40">
        <f>E18/Tabela1!E18</f>
        <v>0.13589189253543382</v>
      </c>
      <c r="X18" s="40">
        <f>F18/Tabela1!F18</f>
        <v>0.13931574338014796</v>
      </c>
      <c r="Y18" s="40">
        <f>G18/Tabela1!G18</f>
        <v>0.1415292743833069</v>
      </c>
      <c r="Z18" s="40">
        <f>H18/Tabela1!H18</f>
        <v>0.14329475929030558</v>
      </c>
      <c r="AA18" s="52">
        <f>I18/Tabela1!I18</f>
        <v>0.14477743335875712</v>
      </c>
      <c r="AB18" s="52">
        <f>J18/Tabela1!J18</f>
        <v>0.14346190912415413</v>
      </c>
    </row>
    <row r="19" spans="1:28" ht="18.75" x14ac:dyDescent="0.3">
      <c r="A19" s="41" t="s">
        <v>39</v>
      </c>
      <c r="B19" s="16">
        <f>SUM(Tabela11:Tabela19!B19)</f>
        <v>522769.31450889329</v>
      </c>
      <c r="C19" s="7">
        <f>SUM(Tabela11:Tabela19!C19)</f>
        <v>583412.756180336</v>
      </c>
      <c r="D19" s="7">
        <f>SUM(Tabela11:Tabela19!D19)</f>
        <v>653067.25532742101</v>
      </c>
      <c r="E19" s="7">
        <f>SUM(Tabela11:Tabela19!E19)</f>
        <v>724523.79029646935</v>
      </c>
      <c r="F19" s="7">
        <f>SUM(Tabela11:Tabela19!F19)</f>
        <v>805099.10250447586</v>
      </c>
      <c r="G19" s="7">
        <f>SUM(Tabela11:Tabela19!G19)</f>
        <v>848579.3834668654</v>
      </c>
      <c r="H19" s="7">
        <f>SUM(Tabela11:Tabela19!H19)</f>
        <v>898361.84667197114</v>
      </c>
      <c r="I19" s="7">
        <f>SUM(Tabela11:Tabela19!I19)</f>
        <v>953428.74705799902</v>
      </c>
      <c r="J19" s="7">
        <f>SUM(Tabela11:Tabela19!J19)</f>
        <v>1004827.4396347604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11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[1]Total!$E$17</f>
        <v>41111.063645553237</v>
      </c>
      <c r="C10" s="6">
        <f>[2]Total!$E$17</f>
        <v>45886.793258654681</v>
      </c>
      <c r="D10" s="6">
        <f>[3]Total!$E$17</f>
        <v>52984.064496220199</v>
      </c>
      <c r="E10" s="6">
        <f>[4]Total!$E$17</f>
        <v>60028.885568958154</v>
      </c>
      <c r="F10" s="6">
        <f>[5]Total!$E$17</f>
        <v>68566.330681672611</v>
      </c>
      <c r="G10" s="6">
        <f>[6]Total!$E$17</f>
        <v>69855.53039511168</v>
      </c>
      <c r="H10" s="6">
        <f>[7]Total!$E$17</f>
        <v>75908.36677997373</v>
      </c>
      <c r="I10" s="6">
        <f>[8]Total!$E$17</f>
        <v>79222.988728955475</v>
      </c>
      <c r="J10" s="6">
        <f>[9]Total!$E$17</f>
        <v>86982.64722723054</v>
      </c>
      <c r="K10" s="28">
        <f>B10/B$18</f>
        <v>0.88774323800428268</v>
      </c>
      <c r="L10" s="29">
        <f t="shared" ref="L10:S18" si="0">C10/C$18</f>
        <v>0.88000924697970806</v>
      </c>
      <c r="M10" s="29">
        <f t="shared" si="0"/>
        <v>0.8759128690890482</v>
      </c>
      <c r="N10" s="29">
        <f t="shared" si="0"/>
        <v>0.88675712272525076</v>
      </c>
      <c r="O10" s="29">
        <f t="shared" si="0"/>
        <v>0.89230246497087773</v>
      </c>
      <c r="P10" s="29">
        <f t="shared" si="0"/>
        <v>0.89015158617595269</v>
      </c>
      <c r="Q10" s="29">
        <f t="shared" si="0"/>
        <v>0.8897940786110079</v>
      </c>
      <c r="R10" s="29">
        <f t="shared" si="0"/>
        <v>0.88475038200270861</v>
      </c>
      <c r="S10" s="46">
        <f t="shared" si="0"/>
        <v>0.8859553275312666</v>
      </c>
      <c r="T10" s="29">
        <f>B10/Tabela1!B10</f>
        <v>1.2447185950743385E-2</v>
      </c>
      <c r="U10" s="9">
        <f>C10/Tabela1!C10</f>
        <v>1.2333631036222304E-2</v>
      </c>
      <c r="V10" s="9">
        <f>D10/Tabela1!D10</f>
        <v>1.2941063204897484E-2</v>
      </c>
      <c r="W10" s="9">
        <f>E10/Tabela1!E10</f>
        <v>1.318226818474349E-2</v>
      </c>
      <c r="X10" s="9">
        <f>F10/Tabela1!F10</f>
        <v>1.3788457351966231E-2</v>
      </c>
      <c r="Y10" s="9">
        <f>G10/Tabela1!G10</f>
        <v>1.3549444651576323E-2</v>
      </c>
      <c r="Z10" s="9">
        <f>H10/Tabela1!H10</f>
        <v>1.4005693688828509E-2</v>
      </c>
      <c r="AA10" s="9">
        <f>I10/Tabela1!I10</f>
        <v>1.39675638802331E-2</v>
      </c>
      <c r="AB10" s="9">
        <f>J10/Tabela1!J10</f>
        <v>1.4470217383900023E-2</v>
      </c>
    </row>
    <row r="11" spans="1:28" ht="18.75" x14ac:dyDescent="0.3">
      <c r="A11" s="30" t="s">
        <v>34</v>
      </c>
      <c r="B11" s="14">
        <f>+B12+B13</f>
        <v>19614.709749357335</v>
      </c>
      <c r="C11" s="8">
        <f t="shared" ref="C11:I11" si="1">+C12+C13</f>
        <v>22467.8622461001</v>
      </c>
      <c r="D11" s="8">
        <f t="shared" si="1"/>
        <v>25466.477113320987</v>
      </c>
      <c r="E11" s="8">
        <f t="shared" si="1"/>
        <v>29398.103159136597</v>
      </c>
      <c r="F11" s="8">
        <f t="shared" si="1"/>
        <v>32995.184687524699</v>
      </c>
      <c r="G11" s="8">
        <f t="shared" si="1"/>
        <v>34367.563978636776</v>
      </c>
      <c r="H11" s="8">
        <f t="shared" si="1"/>
        <v>37543.616848637728</v>
      </c>
      <c r="I11" s="8">
        <f t="shared" si="1"/>
        <v>39225.262774313975</v>
      </c>
      <c r="J11" s="8">
        <f t="shared" ref="J11" si="2">+J12+J13</f>
        <v>41677.538967240078</v>
      </c>
      <c r="K11" s="31">
        <f t="shared" ref="K11:K18" si="3">B11/B$18</f>
        <v>0.42355571472284453</v>
      </c>
      <c r="L11" s="32">
        <f t="shared" si="0"/>
        <v>0.43088490461697687</v>
      </c>
      <c r="M11" s="32">
        <f t="shared" si="0"/>
        <v>0.42100233808055387</v>
      </c>
      <c r="N11" s="32">
        <f t="shared" si="0"/>
        <v>0.4342738853785541</v>
      </c>
      <c r="O11" s="32">
        <f t="shared" si="0"/>
        <v>0.42938982349127286</v>
      </c>
      <c r="P11" s="32">
        <f t="shared" si="0"/>
        <v>0.43793728879521671</v>
      </c>
      <c r="Q11" s="32">
        <f t="shared" si="0"/>
        <v>0.44008439884352207</v>
      </c>
      <c r="R11" s="32">
        <f t="shared" si="0"/>
        <v>0.43806181489144735</v>
      </c>
      <c r="S11" s="47">
        <f t="shared" si="0"/>
        <v>0.42450349424245681</v>
      </c>
      <c r="T11" s="32">
        <f>B11/Tabela1!B11</f>
        <v>1.2121388557188792E-2</v>
      </c>
      <c r="U11" s="10">
        <f>C11/Tabela1!C11</f>
        <v>1.2165959172257079E-2</v>
      </c>
      <c r="V11" s="10">
        <f>D11/Tabela1!D11</f>
        <v>1.2369248675875504E-2</v>
      </c>
      <c r="W11" s="10">
        <f>E11/Tabela1!E11</f>
        <v>1.2750113808239186E-2</v>
      </c>
      <c r="X11" s="10">
        <f>F11/Tabela1!F11</f>
        <v>1.3117433143019849E-2</v>
      </c>
      <c r="Y11" s="10">
        <f>G11/Tabela1!G11</f>
        <v>1.2862015994879074E-2</v>
      </c>
      <c r="Z11" s="10">
        <f>H11/Tabela1!H11</f>
        <v>1.3396779390729259E-2</v>
      </c>
      <c r="AA11" s="10">
        <f>I11/Tabela1!I11</f>
        <v>1.3430839182764668E-2</v>
      </c>
      <c r="AB11" s="10">
        <f>J11/Tabela1!J11</f>
        <v>1.3638951246457143E-2</v>
      </c>
    </row>
    <row r="12" spans="1:28" ht="18.75" x14ac:dyDescent="0.3">
      <c r="A12" s="33" t="s">
        <v>35</v>
      </c>
      <c r="B12" s="15">
        <f>[1]Total!$G$17</f>
        <v>15625.546582196579</v>
      </c>
      <c r="C12" s="6">
        <f>[2]Total!$G$17</f>
        <v>17871.584656512729</v>
      </c>
      <c r="D12" s="6">
        <f>[3]Total!$G$17</f>
        <v>20339.201112695548</v>
      </c>
      <c r="E12" s="6">
        <f>[4]Total!$G$17</f>
        <v>23559.857762627693</v>
      </c>
      <c r="F12" s="6">
        <f>[5]Total!$G$17</f>
        <v>26427.486562876838</v>
      </c>
      <c r="G12" s="6">
        <f>[6]Total!$G$17</f>
        <v>27458.201238367528</v>
      </c>
      <c r="H12" s="6">
        <f>[7]Total!$G$17</f>
        <v>29978.694402877103</v>
      </c>
      <c r="I12" s="6">
        <f>[8]Total!$G$17</f>
        <v>31133.511752654427</v>
      </c>
      <c r="J12" s="6">
        <f>[9]Total!$G$17</f>
        <v>33073.086501491453</v>
      </c>
      <c r="K12" s="28">
        <f t="shared" si="3"/>
        <v>0.3374146054225563</v>
      </c>
      <c r="L12" s="29">
        <f t="shared" si="0"/>
        <v>0.34273826168808558</v>
      </c>
      <c r="M12" s="29">
        <f t="shared" si="0"/>
        <v>0.33624011617438748</v>
      </c>
      <c r="N12" s="29">
        <f t="shared" si="0"/>
        <v>0.3480303104645241</v>
      </c>
      <c r="O12" s="29">
        <f t="shared" si="0"/>
        <v>0.34391969307091563</v>
      </c>
      <c r="P12" s="29">
        <f t="shared" si="0"/>
        <v>0.349893004141899</v>
      </c>
      <c r="Q12" s="29">
        <f t="shared" si="0"/>
        <v>0.35140875631652263</v>
      </c>
      <c r="R12" s="29">
        <f t="shared" si="0"/>
        <v>0.34769436066704673</v>
      </c>
      <c r="S12" s="46">
        <f t="shared" si="0"/>
        <v>0.33686347930240734</v>
      </c>
      <c r="T12" s="29">
        <f>B12/Tabela1!B12</f>
        <v>1.2233406469344411E-2</v>
      </c>
      <c r="U12" s="9">
        <f>C12/Tabela1!C12</f>
        <v>1.2294240831911786E-2</v>
      </c>
      <c r="V12" s="9">
        <f>D12/Tabela1!D12</f>
        <v>1.2501176172520268E-2</v>
      </c>
      <c r="W12" s="9">
        <f>E12/Tabela1!E12</f>
        <v>1.2929276956348441E-2</v>
      </c>
      <c r="X12" s="9">
        <f>F12/Tabela1!F12</f>
        <v>1.3211041623426427E-2</v>
      </c>
      <c r="Y12" s="9">
        <f>G12/Tabela1!G12</f>
        <v>1.291027907888459E-2</v>
      </c>
      <c r="Z12" s="9">
        <f>H12/Tabela1!H12</f>
        <v>1.3447630190606304E-2</v>
      </c>
      <c r="AA12" s="9">
        <f>I12/Tabela1!I12</f>
        <v>1.3463984445577962E-2</v>
      </c>
      <c r="AB12" s="9">
        <f>J12/Tabela1!J12</f>
        <v>1.3653599392598042E-2</v>
      </c>
    </row>
    <row r="13" spans="1:28" ht="18.75" x14ac:dyDescent="0.3">
      <c r="A13" s="33" t="s">
        <v>36</v>
      </c>
      <c r="B13" s="15">
        <f>[1]Total!$J$17+[1]Total!$P$17</f>
        <v>3989.1631671607547</v>
      </c>
      <c r="C13" s="6">
        <f>[2]Total!$J$17+[2]Total!$P$17</f>
        <v>4596.2775895873729</v>
      </c>
      <c r="D13" s="6">
        <f>[3]Total!$J$17+[3]Total!$P$17</f>
        <v>5127.2760006254402</v>
      </c>
      <c r="E13" s="6">
        <f>[4]Total!$J$17+[4]Total!$P$17</f>
        <v>5838.2453965089053</v>
      </c>
      <c r="F13" s="6">
        <f>[5]Total!$J$17+[5]Total!$P$17</f>
        <v>6567.6981246478645</v>
      </c>
      <c r="G13" s="6">
        <f>[6]Total!$J$17+[6]Total!$P$17</f>
        <v>6909.3627402692464</v>
      </c>
      <c r="H13" s="6">
        <f>[7]Total!$J$17+[7]Total!$P$17</f>
        <v>7564.9224457606269</v>
      </c>
      <c r="I13" s="6">
        <f>[8]Total!$J$17+[8]Total!$P$17</f>
        <v>8091.7510216595447</v>
      </c>
      <c r="J13" s="6">
        <f>[9]Total!$J$17+[9]Total!$P$17</f>
        <v>8604.4524657486218</v>
      </c>
      <c r="K13" s="28">
        <f t="shared" si="3"/>
        <v>8.6141109300288246E-2</v>
      </c>
      <c r="L13" s="29">
        <f t="shared" si="0"/>
        <v>8.8146642928891322E-2</v>
      </c>
      <c r="M13" s="29">
        <f t="shared" si="0"/>
        <v>8.4762221906166405E-2</v>
      </c>
      <c r="N13" s="29">
        <f t="shared" si="0"/>
        <v>8.6243574914030008E-2</v>
      </c>
      <c r="O13" s="29">
        <f t="shared" si="0"/>
        <v>8.547013042035724E-2</v>
      </c>
      <c r="P13" s="29">
        <f t="shared" si="0"/>
        <v>8.8044284653317664E-2</v>
      </c>
      <c r="Q13" s="29">
        <f t="shared" si="0"/>
        <v>8.8675642526999429E-2</v>
      </c>
      <c r="R13" s="29">
        <f t="shared" si="0"/>
        <v>9.0367454224400609E-2</v>
      </c>
      <c r="S13" s="46">
        <f t="shared" si="0"/>
        <v>8.7640014940049443E-2</v>
      </c>
      <c r="T13" s="29">
        <f>B13/Tabela1!B13</f>
        <v>1.1701685710566739E-2</v>
      </c>
      <c r="U13" s="9">
        <f>C13/Tabela1!C13</f>
        <v>1.169161436686297E-2</v>
      </c>
      <c r="V13" s="9">
        <f>D13/Tabela1!D13</f>
        <v>1.1872239628559083E-2</v>
      </c>
      <c r="W13" s="9">
        <f>E13/Tabela1!E13</f>
        <v>1.2074889703908572E-2</v>
      </c>
      <c r="X13" s="9">
        <f>F13/Tabela1!F13</f>
        <v>1.2753802479120445E-2</v>
      </c>
      <c r="Y13" s="9">
        <f>G13/Tabela1!G13</f>
        <v>1.2673730015975229E-2</v>
      </c>
      <c r="Z13" s="9">
        <f>H13/Tabela1!H13</f>
        <v>1.3198990909371168E-2</v>
      </c>
      <c r="AA13" s="9">
        <f>I13/Tabela1!I13</f>
        <v>1.3304818330137269E-2</v>
      </c>
      <c r="AB13" s="9">
        <f>J13/Tabela1!J13</f>
        <v>1.3582939288446462E-2</v>
      </c>
    </row>
    <row r="14" spans="1:28" ht="18.75" x14ac:dyDescent="0.3">
      <c r="A14" s="30" t="s">
        <v>43</v>
      </c>
      <c r="B14" s="14">
        <f t="shared" ref="B14:I14" si="4">+B15+B16</f>
        <v>5530.4916787981483</v>
      </c>
      <c r="C14" s="8">
        <f t="shared" si="4"/>
        <v>6464.7656838356879</v>
      </c>
      <c r="D14" s="8">
        <f t="shared" si="4"/>
        <v>7751.2998589050831</v>
      </c>
      <c r="E14" s="8">
        <f t="shared" si="4"/>
        <v>7894.1278514189908</v>
      </c>
      <c r="F14" s="8">
        <f t="shared" si="4"/>
        <v>8600.282811326706</v>
      </c>
      <c r="G14" s="8">
        <f t="shared" si="4"/>
        <v>8969.9389006952515</v>
      </c>
      <c r="H14" s="8">
        <f t="shared" si="4"/>
        <v>9879.6737695222437</v>
      </c>
      <c r="I14" s="8">
        <f t="shared" si="4"/>
        <v>10827.698289104919</v>
      </c>
      <c r="J14" s="8">
        <f t="shared" ref="J14" si="5">+J15+J16</f>
        <v>11903.1118188891</v>
      </c>
      <c r="K14" s="31">
        <f t="shared" si="3"/>
        <v>0.11942421711638349</v>
      </c>
      <c r="L14" s="32">
        <f t="shared" si="0"/>
        <v>0.12398019511331819</v>
      </c>
      <c r="M14" s="32">
        <f t="shared" si="0"/>
        <v>0.12814160942800898</v>
      </c>
      <c r="N14" s="32">
        <f t="shared" si="0"/>
        <v>0.11661342757909646</v>
      </c>
      <c r="O14" s="32">
        <f t="shared" si="0"/>
        <v>0.11192160169137824</v>
      </c>
      <c r="P14" s="32">
        <f t="shared" si="0"/>
        <v>0.11430169229541778</v>
      </c>
      <c r="Q14" s="32">
        <f t="shared" si="0"/>
        <v>0.11580904176492718</v>
      </c>
      <c r="R14" s="32">
        <f t="shared" si="0"/>
        <v>0.12092210040536244</v>
      </c>
      <c r="S14" s="47">
        <f t="shared" si="0"/>
        <v>0.1212382660945711</v>
      </c>
      <c r="T14" s="32">
        <f>B14/Tabela1!B14</f>
        <v>8.8361333431296752E-3</v>
      </c>
      <c r="U14" s="10">
        <f>C14/Tabela1!C14</f>
        <v>9.270607858197848E-3</v>
      </c>
      <c r="V14" s="10">
        <f>D14/Tabela1!D14</f>
        <v>1.0125747035815732E-2</v>
      </c>
      <c r="W14" s="10">
        <f>E14/Tabela1!E14</f>
        <v>9.5350653333404721E-3</v>
      </c>
      <c r="X14" s="10">
        <f>F14/Tabela1!F14</f>
        <v>9.9731603380812297E-3</v>
      </c>
      <c r="Y14" s="10">
        <f>G14/Tabela1!G14</f>
        <v>9.9784065596458752E-3</v>
      </c>
      <c r="Z14" s="10">
        <f>H14/Tabela1!H14</f>
        <v>1.0852371859268524E-2</v>
      </c>
      <c r="AA14" s="10">
        <f>I14/Tabela1!I14</f>
        <v>1.1010595287424272E-2</v>
      </c>
      <c r="AB14" s="10">
        <f>J14/Tabela1!J14</f>
        <v>1.1050478963057504E-2</v>
      </c>
    </row>
    <row r="15" spans="1:28" ht="18.75" x14ac:dyDescent="0.3">
      <c r="A15" s="33" t="s">
        <v>37</v>
      </c>
      <c r="B15" s="15">
        <f>[1]Impostos!$B$17</f>
        <v>5198.5694618463485</v>
      </c>
      <c r="C15" s="6">
        <f>[2]Impostos!$B$17</f>
        <v>6256.7420691198658</v>
      </c>
      <c r="D15" s="6">
        <f>[3]Impostos!$B$17</f>
        <v>7506.0440134581377</v>
      </c>
      <c r="E15" s="6">
        <f>[4]Impostos!$B$17</f>
        <v>7665.9589725468877</v>
      </c>
      <c r="F15" s="6">
        <f>[5]Impostos!$B$17</f>
        <v>8275.6969640881052</v>
      </c>
      <c r="G15" s="6">
        <f>[6]Impostos!$B$17</f>
        <v>8620.4634467996584</v>
      </c>
      <c r="H15" s="6">
        <f>[7]Impostos!$B$17</f>
        <v>9401.6713565675909</v>
      </c>
      <c r="I15" s="6">
        <f>[8]Impostos!$B$17</f>
        <v>10319.768573536358</v>
      </c>
      <c r="J15" s="6">
        <f>[9]Impostos!$B$17</f>
        <v>11196.848424778842</v>
      </c>
      <c r="K15" s="28">
        <f t="shared" si="3"/>
        <v>0.11225676199571738</v>
      </c>
      <c r="L15" s="29">
        <f t="shared" si="0"/>
        <v>0.119990753020292</v>
      </c>
      <c r="M15" s="29">
        <f t="shared" si="0"/>
        <v>0.12408713091095185</v>
      </c>
      <c r="N15" s="29">
        <f t="shared" si="0"/>
        <v>0.1132428772747493</v>
      </c>
      <c r="O15" s="29">
        <f t="shared" si="0"/>
        <v>0.1076975350291224</v>
      </c>
      <c r="P15" s="29">
        <f t="shared" si="0"/>
        <v>0.10984841382404721</v>
      </c>
      <c r="Q15" s="29">
        <f t="shared" si="0"/>
        <v>0.1102059213889921</v>
      </c>
      <c r="R15" s="29">
        <f t="shared" si="0"/>
        <v>0.11524961799729137</v>
      </c>
      <c r="S15" s="46">
        <f t="shared" si="0"/>
        <v>0.11404467246873337</v>
      </c>
      <c r="T15" s="29">
        <f>B15/Tabela1!B15</f>
        <v>8.9168216879837604E-3</v>
      </c>
      <c r="U15" s="9">
        <f>C15/Tabela1!C15</f>
        <v>9.538865304083672E-3</v>
      </c>
      <c r="V15" s="9">
        <f>D15/Tabela1!D15</f>
        <v>1.0417812068905026E-2</v>
      </c>
      <c r="W15" s="9">
        <f>E15/Tabela1!E15</f>
        <v>9.8552043491254154E-3</v>
      </c>
      <c r="X15" s="9">
        <f>F15/Tabela1!F15</f>
        <v>1.0264827822651446E-2</v>
      </c>
      <c r="Y15" s="9">
        <f>G15/Tabela1!G15</f>
        <v>1.0260184586269795E-2</v>
      </c>
      <c r="Z15" s="9">
        <f>H15/Tabela1!H15</f>
        <v>1.1067221840184336E-2</v>
      </c>
      <c r="AA15" s="9">
        <f>I15/Tabela1!I15</f>
        <v>1.1296299802568986E-2</v>
      </c>
      <c r="AB15" s="9">
        <f>J15/Tabela1!J15</f>
        <v>1.1275881075235158E-2</v>
      </c>
    </row>
    <row r="16" spans="1:28" ht="18.75" x14ac:dyDescent="0.3">
      <c r="A16" s="34" t="s">
        <v>42</v>
      </c>
      <c r="B16" s="15">
        <f>[1]Total!$Q$17</f>
        <v>331.92221695180012</v>
      </c>
      <c r="C16" s="6">
        <f>[2]Total!$Q$17</f>
        <v>208.02361471582239</v>
      </c>
      <c r="D16" s="6">
        <f>[3]Total!$Q$17</f>
        <v>245.25584544694516</v>
      </c>
      <c r="E16" s="6">
        <f>[4]Total!$Q$17</f>
        <v>228.16887887210322</v>
      </c>
      <c r="F16" s="6">
        <f>[5]Total!$Q$17</f>
        <v>324.58584723860127</v>
      </c>
      <c r="G16" s="6">
        <f>[6]Total!$Q$17</f>
        <v>349.47545389559224</v>
      </c>
      <c r="H16" s="6">
        <f>[7]Total!$Q$17</f>
        <v>478.00241295465293</v>
      </c>
      <c r="I16" s="6">
        <f>[8]Total!$Q$17</f>
        <v>507.92971556856139</v>
      </c>
      <c r="J16" s="6">
        <f>[9]Total!$Q$17</f>
        <v>706.26339411025765</v>
      </c>
      <c r="K16" s="28">
        <f t="shared" si="3"/>
        <v>7.1674551206661139E-3</v>
      </c>
      <c r="L16" s="29">
        <f t="shared" si="0"/>
        <v>3.989442093026198E-3</v>
      </c>
      <c r="M16" s="29">
        <f t="shared" si="0"/>
        <v>4.0544785170571248E-3</v>
      </c>
      <c r="N16" s="29">
        <f t="shared" si="0"/>
        <v>3.3705503043471559E-3</v>
      </c>
      <c r="O16" s="29">
        <f t="shared" si="0"/>
        <v>4.2240666622558641E-3</v>
      </c>
      <c r="P16" s="29">
        <f t="shared" si="0"/>
        <v>4.4532784713705578E-3</v>
      </c>
      <c r="Q16" s="29">
        <f t="shared" si="0"/>
        <v>5.6031203759350744E-3</v>
      </c>
      <c r="R16" s="29">
        <f t="shared" si="0"/>
        <v>5.67248240807106E-3</v>
      </c>
      <c r="S16" s="46">
        <f t="shared" si="0"/>
        <v>7.1935936258377279E-3</v>
      </c>
      <c r="T16" s="29">
        <f>B16/Tabela1!B16</f>
        <v>7.7392794476730115E-3</v>
      </c>
      <c r="U16" s="9">
        <f>C16/Tabela1!C16</f>
        <v>5.022420017765334E-3</v>
      </c>
      <c r="V16" s="9">
        <f>D16/Tabela1!D16</f>
        <v>5.4497665810489338E-3</v>
      </c>
      <c r="W16" s="9">
        <f>E16/Tabela1!E16</f>
        <v>4.5591831289634186E-3</v>
      </c>
      <c r="X16" s="9">
        <f>F16/Tabela1!F16</f>
        <v>5.7833698103948632E-3</v>
      </c>
      <c r="Y16" s="9">
        <f>G16/Tabela1!G16</f>
        <v>5.9486196172801624E-3</v>
      </c>
      <c r="Z16" s="9">
        <f>H16/Tabela1!H16</f>
        <v>7.8536148290393824E-3</v>
      </c>
      <c r="AA16" s="9">
        <f>I16/Tabela1!I16</f>
        <v>7.2731788127693656E-3</v>
      </c>
      <c r="AB16" s="9">
        <f>J16/Tabela1!J16</f>
        <v>8.391215014319834E-3</v>
      </c>
    </row>
    <row r="17" spans="1:28" ht="37.5" x14ac:dyDescent="0.3">
      <c r="A17" s="35" t="s">
        <v>41</v>
      </c>
      <c r="B17" s="14">
        <f>[1]Total!$V$17</f>
        <v>21164.431679244102</v>
      </c>
      <c r="C17" s="8">
        <f>[2]Total!$V$17</f>
        <v>23210.907397838757</v>
      </c>
      <c r="D17" s="8">
        <f>[3]Total!$V$17</f>
        <v>27272.331537452268</v>
      </c>
      <c r="E17" s="8">
        <f>[4]Total!$V$17</f>
        <v>30402.613530949457</v>
      </c>
      <c r="F17" s="8">
        <f>[5]Total!$V$17</f>
        <v>35246.560146909302</v>
      </c>
      <c r="G17" s="8">
        <f>[6]Total!$V$17</f>
        <v>35138.490962579323</v>
      </c>
      <c r="H17" s="8">
        <f>[7]Total!$V$17</f>
        <v>37886.747518381351</v>
      </c>
      <c r="I17" s="8">
        <f>[8]Total!$V$17</f>
        <v>39489.796239072937</v>
      </c>
      <c r="J17" s="8">
        <f>[9]Total!$V$17</f>
        <v>44598.844865880208</v>
      </c>
      <c r="K17" s="31">
        <f t="shared" si="3"/>
        <v>0.45702006816077201</v>
      </c>
      <c r="L17" s="32">
        <f t="shared" si="0"/>
        <v>0.44513490026970493</v>
      </c>
      <c r="M17" s="32">
        <f t="shared" si="0"/>
        <v>0.45085605249143723</v>
      </c>
      <c r="N17" s="32">
        <f t="shared" si="0"/>
        <v>0.44911268704234958</v>
      </c>
      <c r="O17" s="32">
        <f t="shared" si="0"/>
        <v>0.45868857481734887</v>
      </c>
      <c r="P17" s="32">
        <f t="shared" si="0"/>
        <v>0.44776101890936559</v>
      </c>
      <c r="Q17" s="32">
        <f t="shared" si="0"/>
        <v>0.4441065593915508</v>
      </c>
      <c r="R17" s="32">
        <f t="shared" si="0"/>
        <v>0.44101608470319015</v>
      </c>
      <c r="S17" s="47">
        <f t="shared" si="0"/>
        <v>0.45425823966297213</v>
      </c>
      <c r="T17" s="32">
        <f>B17/Tabela1!B17</f>
        <v>1.2891290990560238E-2</v>
      </c>
      <c r="U17" s="10">
        <f>C17/Tabela1!C17</f>
        <v>1.2667904516790318E-2</v>
      </c>
      <c r="V17" s="10">
        <f>D17/Tabela1!D17</f>
        <v>1.3701921288992096E-2</v>
      </c>
      <c r="W17" s="10">
        <f>E17/Tabela1!E17</f>
        <v>1.3831937988630937E-2</v>
      </c>
      <c r="X17" s="10">
        <f>F17/Tabela1!F17</f>
        <v>1.4678476732201856E-2</v>
      </c>
      <c r="Y17" s="10">
        <f>G17/Tabela1!G17</f>
        <v>1.449110328574481E-2</v>
      </c>
      <c r="Z17" s="10">
        <f>H17/Tabela1!H17</f>
        <v>1.4819644625933803E-2</v>
      </c>
      <c r="AA17" s="53">
        <f>I17/Tabela1!I17</f>
        <v>1.4726464939933105E-2</v>
      </c>
      <c r="AB17" s="53">
        <f>J17/Tabela1!J17</f>
        <v>1.553311839464208E-2</v>
      </c>
    </row>
    <row r="18" spans="1:28" ht="18.75" x14ac:dyDescent="0.3">
      <c r="A18" s="36" t="s">
        <v>38</v>
      </c>
      <c r="B18" s="37">
        <f t="shared" ref="B18:I18" si="6">B11+B14+B17</f>
        <v>46309.633107399583</v>
      </c>
      <c r="C18" s="38">
        <f t="shared" si="6"/>
        <v>52143.535327774545</v>
      </c>
      <c r="D18" s="38">
        <f t="shared" si="6"/>
        <v>60490.108509678335</v>
      </c>
      <c r="E18" s="38">
        <f t="shared" si="6"/>
        <v>67694.844541505037</v>
      </c>
      <c r="F18" s="38">
        <f t="shared" si="6"/>
        <v>76842.027645760711</v>
      </c>
      <c r="G18" s="38">
        <f t="shared" si="6"/>
        <v>78475.993841911346</v>
      </c>
      <c r="H18" s="38">
        <f t="shared" si="6"/>
        <v>85310.03813654132</v>
      </c>
      <c r="I18" s="38">
        <f t="shared" si="6"/>
        <v>89542.757302491838</v>
      </c>
      <c r="J18" s="38">
        <f t="shared" ref="J18" si="7">J11+J14+J17</f>
        <v>98179.495652009384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1.1917513249337822E-2</v>
      </c>
      <c r="U18" s="40">
        <f>C18/Tabela1!C18</f>
        <v>1.1914758658584768E-2</v>
      </c>
      <c r="V18" s="40">
        <f>D18/Tabela1!D18</f>
        <v>1.2563473259244179E-2</v>
      </c>
      <c r="W18" s="40">
        <f>E18/Tabela1!E18</f>
        <v>1.2696864703190595E-2</v>
      </c>
      <c r="X18" s="40">
        <f>F18/Tabela1!F18</f>
        <v>1.329687757818304E-2</v>
      </c>
      <c r="Y18" s="40">
        <f>G18/Tabela1!G18</f>
        <v>1.308852263129281E-2</v>
      </c>
      <c r="Z18" s="40">
        <f>H18/Tabela1!H18</f>
        <v>1.3607525102617306E-2</v>
      </c>
      <c r="AA18" s="52">
        <f>I18/Tabela1!I18</f>
        <v>1.3596999899702257E-2</v>
      </c>
      <c r="AB18" s="52">
        <f>J18/Tabela1!J18</f>
        <v>1.4017349972253478E-2</v>
      </c>
    </row>
    <row r="19" spans="1:28" ht="18.75" x14ac:dyDescent="0.3">
      <c r="A19" s="41" t="s">
        <v>39</v>
      </c>
      <c r="B19" s="16">
        <f>[10]PIB_UF!B$14</f>
        <v>46309.633107399612</v>
      </c>
      <c r="C19" s="7">
        <f>[10]PIB_UF!C$14</f>
        <v>52143.535327774567</v>
      </c>
      <c r="D19" s="7">
        <f>[10]PIB_UF!D$14</f>
        <v>60490.108509678255</v>
      </c>
      <c r="E19" s="7">
        <f>[10]PIB_UF!E$14</f>
        <v>67694.844541505037</v>
      </c>
      <c r="F19" s="7">
        <f>[10]PIB_UF!F$14</f>
        <v>76842.027645760711</v>
      </c>
      <c r="G19" s="7">
        <f>[10]PIB_UF!G$14</f>
        <v>78475.993841911288</v>
      </c>
      <c r="H19" s="7">
        <f>[10]PIB_UF!H$14</f>
        <v>85310.038136541334</v>
      </c>
      <c r="I19" s="7">
        <f>[10]PIB_UF!I$14</f>
        <v>89542.757302491751</v>
      </c>
      <c r="J19" s="7">
        <f>[10]PIB_UF!J$14</f>
        <v>98179.495652009413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12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[1]Total!$E$18</f>
        <v>19670.255465504837</v>
      </c>
      <c r="C10" s="6">
        <f>[2]Total!$E$18</f>
        <v>23151.793022582398</v>
      </c>
      <c r="D10" s="6">
        <f>[3]Total!$E$18</f>
        <v>25418.402106488749</v>
      </c>
      <c r="E10" s="6">
        <f>[4]Total!$E$18</f>
        <v>27848.172420563616</v>
      </c>
      <c r="F10" s="6">
        <f>[5]Total!$E$18</f>
        <v>33983.743973688259</v>
      </c>
      <c r="G10" s="6">
        <f>[6]Total!$E$18</f>
        <v>35068.891100702567</v>
      </c>
      <c r="H10" s="6">
        <f>[7]Total!$E$18</f>
        <v>36989.069138890081</v>
      </c>
      <c r="I10" s="6">
        <f>[8]Total!$E$18</f>
        <v>40512.961992078832</v>
      </c>
      <c r="J10" s="6">
        <f>[9]Total!$E$18</f>
        <v>44692.754196397633</v>
      </c>
      <c r="K10" s="28">
        <f>B10/B$18</f>
        <v>0.88329622967497279</v>
      </c>
      <c r="L10" s="29">
        <f t="shared" ref="L10:S18" si="0">C10/C$18</f>
        <v>0.89246635046206735</v>
      </c>
      <c r="M10" s="29">
        <f t="shared" si="0"/>
        <v>0.88758579366157475</v>
      </c>
      <c r="N10" s="29">
        <f t="shared" si="0"/>
        <v>0.89018459004595063</v>
      </c>
      <c r="O10" s="29">
        <f t="shared" si="0"/>
        <v>0.90086410334060851</v>
      </c>
      <c r="P10" s="29">
        <f t="shared" si="0"/>
        <v>0.89576430647536132</v>
      </c>
      <c r="Q10" s="29">
        <f t="shared" si="0"/>
        <v>0.89309041315327253</v>
      </c>
      <c r="R10" s="29">
        <f t="shared" si="0"/>
        <v>0.89303381107303514</v>
      </c>
      <c r="S10" s="46">
        <f t="shared" si="0"/>
        <v>0.88714089028565868</v>
      </c>
      <c r="T10" s="29">
        <f>B10/Tabela1!B10</f>
        <v>5.9555580850131585E-3</v>
      </c>
      <c r="U10" s="9">
        <f>C10/Tabela1!C10</f>
        <v>6.2228291124627813E-3</v>
      </c>
      <c r="V10" s="9">
        <f>D10/Tabela1!D10</f>
        <v>6.2083034088680836E-3</v>
      </c>
      <c r="W10" s="9">
        <f>E10/Tabela1!E10</f>
        <v>6.1154238301015691E-3</v>
      </c>
      <c r="X10" s="9">
        <f>F10/Tabela1!F10</f>
        <v>6.8340160510673154E-3</v>
      </c>
      <c r="Y10" s="9">
        <f>G10/Tabela1!G10</f>
        <v>6.8020956433018183E-3</v>
      </c>
      <c r="Z10" s="9">
        <f>H10/Tabela1!H10</f>
        <v>6.8247756363382728E-3</v>
      </c>
      <c r="AA10" s="9">
        <f>I10/Tabela1!I10</f>
        <v>7.1427169522448979E-3</v>
      </c>
      <c r="AB10" s="9">
        <f>J10/Tabela1!J10</f>
        <v>7.4349757028850843E-3</v>
      </c>
    </row>
    <row r="11" spans="1:28" ht="18.75" x14ac:dyDescent="0.3">
      <c r="A11" s="30" t="s">
        <v>34</v>
      </c>
      <c r="B11" s="14">
        <f>+B12+B13</f>
        <v>10943.819705788235</v>
      </c>
      <c r="C11" s="8">
        <f t="shared" ref="C11:I11" si="1">+C12+C13</f>
        <v>12525.447492379128</v>
      </c>
      <c r="D11" s="8">
        <f t="shared" si="1"/>
        <v>14062.159460761848</v>
      </c>
      <c r="E11" s="8">
        <f t="shared" si="1"/>
        <v>16687.845014707742</v>
      </c>
      <c r="F11" s="8">
        <f t="shared" si="1"/>
        <v>18717.909032827025</v>
      </c>
      <c r="G11" s="8">
        <f t="shared" si="1"/>
        <v>20606.161561042012</v>
      </c>
      <c r="H11" s="8">
        <f t="shared" si="1"/>
        <v>21704.106828719381</v>
      </c>
      <c r="I11" s="8">
        <f t="shared" si="1"/>
        <v>22797.77364090411</v>
      </c>
      <c r="J11" s="8">
        <f t="shared" ref="J11" si="2">+J12+J13</f>
        <v>24670.809866198841</v>
      </c>
      <c r="K11" s="31">
        <f t="shared" ref="K11:K18" si="3">B11/B$18</f>
        <v>0.4914341199745737</v>
      </c>
      <c r="L11" s="32">
        <f t="shared" si="0"/>
        <v>0.4828369189601962</v>
      </c>
      <c r="M11" s="32">
        <f t="shared" si="0"/>
        <v>0.49103688395855977</v>
      </c>
      <c r="N11" s="32">
        <f t="shared" si="0"/>
        <v>0.5334376076398667</v>
      </c>
      <c r="O11" s="32">
        <f t="shared" si="0"/>
        <v>0.4961870107756326</v>
      </c>
      <c r="P11" s="32">
        <f t="shared" si="0"/>
        <v>0.52634296210969311</v>
      </c>
      <c r="Q11" s="32">
        <f t="shared" si="0"/>
        <v>0.52403940369518032</v>
      </c>
      <c r="R11" s="32">
        <f t="shared" si="0"/>
        <v>0.50253503267664423</v>
      </c>
      <c r="S11" s="47">
        <f t="shared" si="0"/>
        <v>0.4897099009067552</v>
      </c>
      <c r="T11" s="32">
        <f>B11/Tabela1!B11</f>
        <v>6.7630004546982946E-3</v>
      </c>
      <c r="U11" s="10">
        <f>C11/Tabela1!C11</f>
        <v>6.7823133833297654E-3</v>
      </c>
      <c r="V11" s="10">
        <f>D11/Tabela1!D11</f>
        <v>6.8300906527426659E-3</v>
      </c>
      <c r="W11" s="10">
        <f>E11/Tabela1!E11</f>
        <v>7.2376072020705704E-3</v>
      </c>
      <c r="X11" s="10">
        <f>F11/Tabela1!F11</f>
        <v>7.4414167594603498E-3</v>
      </c>
      <c r="Y11" s="10">
        <f>G11/Tabela1!G11</f>
        <v>7.7118290884956014E-3</v>
      </c>
      <c r="Z11" s="10">
        <f>H11/Tabela1!H11</f>
        <v>7.744728810477523E-3</v>
      </c>
      <c r="AA11" s="10">
        <f>I11/Tabela1!I11</f>
        <v>7.8060211669648801E-3</v>
      </c>
      <c r="AB11" s="10">
        <f>J11/Tabela1!J11</f>
        <v>8.0735086887013027E-3</v>
      </c>
    </row>
    <row r="12" spans="1:28" ht="18.75" x14ac:dyDescent="0.3">
      <c r="A12" s="33" t="s">
        <v>35</v>
      </c>
      <c r="B12" s="15">
        <f>[1]Total!$G$18</f>
        <v>8674.2417720782323</v>
      </c>
      <c r="C12" s="6">
        <f>[2]Total!$G$18</f>
        <v>9907.6444166230285</v>
      </c>
      <c r="D12" s="6">
        <f>[3]Total!$G$18</f>
        <v>11229.430872867782</v>
      </c>
      <c r="E12" s="6">
        <f>[4]Total!$G$18</f>
        <v>13329.737201851436</v>
      </c>
      <c r="F12" s="6">
        <f>[5]Total!$G$18</f>
        <v>14949.632061469581</v>
      </c>
      <c r="G12" s="6">
        <f>[6]Total!$G$18</f>
        <v>16450.48528640607</v>
      </c>
      <c r="H12" s="6">
        <f>[7]Total!$G$18</f>
        <v>17293.373352422994</v>
      </c>
      <c r="I12" s="6">
        <f>[8]Total!$G$18</f>
        <v>18001.275928525112</v>
      </c>
      <c r="J12" s="6">
        <f>[9]Total!$G$18</f>
        <v>19431.97003904243</v>
      </c>
      <c r="K12" s="28">
        <f t="shared" si="3"/>
        <v>0.38951832964255884</v>
      </c>
      <c r="L12" s="29">
        <f t="shared" si="0"/>
        <v>0.38192459847730409</v>
      </c>
      <c r="M12" s="29">
        <f t="shared" si="0"/>
        <v>0.39212076636075277</v>
      </c>
      <c r="N12" s="29">
        <f t="shared" si="0"/>
        <v>0.42609354995548482</v>
      </c>
      <c r="O12" s="29">
        <f t="shared" si="0"/>
        <v>0.39629497246551226</v>
      </c>
      <c r="P12" s="29">
        <f t="shared" si="0"/>
        <v>0.42019456792762561</v>
      </c>
      <c r="Q12" s="29">
        <f t="shared" si="0"/>
        <v>0.41754351519733013</v>
      </c>
      <c r="R12" s="29">
        <f t="shared" si="0"/>
        <v>0.39680505339923627</v>
      </c>
      <c r="S12" s="46">
        <f t="shared" si="0"/>
        <v>0.38572013540910516</v>
      </c>
      <c r="T12" s="29">
        <f>B12/Tabela1!B12</f>
        <v>6.7911560631168698E-3</v>
      </c>
      <c r="U12" s="9">
        <f>C12/Tabela1!C12</f>
        <v>6.815678009309655E-3</v>
      </c>
      <c r="V12" s="9">
        <f>D12/Tabela1!D12</f>
        <v>6.9019964393406573E-3</v>
      </c>
      <c r="W12" s="9">
        <f>E12/Tabela1!E12</f>
        <v>7.3151487489649582E-3</v>
      </c>
      <c r="X12" s="9">
        <f>F12/Tabela1!F12</f>
        <v>7.4732877433912664E-3</v>
      </c>
      <c r="Y12" s="9">
        <f>G12/Tabela1!G12</f>
        <v>7.7346784003398802E-3</v>
      </c>
      <c r="Z12" s="9">
        <f>H12/Tabela1!H12</f>
        <v>7.7573388108973596E-3</v>
      </c>
      <c r="AA12" s="9">
        <f>I12/Tabela1!I12</f>
        <v>7.7848236661434388E-3</v>
      </c>
      <c r="AB12" s="9">
        <f>J12/Tabela1!J12</f>
        <v>8.0221219845957974E-3</v>
      </c>
    </row>
    <row r="13" spans="1:28" ht="18.75" x14ac:dyDescent="0.3">
      <c r="A13" s="33" t="s">
        <v>36</v>
      </c>
      <c r="B13" s="15">
        <f>[1]Total!$J$18+[1]Total!$P$18</f>
        <v>2269.5779337100021</v>
      </c>
      <c r="C13" s="6">
        <f>[2]Total!$J$18+[2]Total!$P$18</f>
        <v>2617.8030757561</v>
      </c>
      <c r="D13" s="6">
        <f>[3]Total!$J$18+[3]Total!$P$18</f>
        <v>2832.7285878940661</v>
      </c>
      <c r="E13" s="6">
        <f>[4]Total!$J$18+[4]Total!$P$18</f>
        <v>3358.1078128563072</v>
      </c>
      <c r="F13" s="6">
        <f>[5]Total!$J$18+[5]Total!$P$18</f>
        <v>3768.2769713574453</v>
      </c>
      <c r="G13" s="6">
        <f>[6]Total!$J$18+[6]Total!$P$18</f>
        <v>4155.6762746359436</v>
      </c>
      <c r="H13" s="6">
        <f>[7]Total!$J$18+[7]Total!$P$18</f>
        <v>4410.7334762963865</v>
      </c>
      <c r="I13" s="6">
        <f>[8]Total!$J$18+[8]Total!$P$18</f>
        <v>4796.4977123789995</v>
      </c>
      <c r="J13" s="6">
        <f>[9]Total!$J$18+[9]Total!$P$18</f>
        <v>5238.8398271564129</v>
      </c>
      <c r="K13" s="28">
        <f t="shared" si="3"/>
        <v>0.10191579033201485</v>
      </c>
      <c r="L13" s="29">
        <f t="shared" si="0"/>
        <v>0.10091232048289216</v>
      </c>
      <c r="M13" s="29">
        <f t="shared" si="0"/>
        <v>9.891611759780701E-2</v>
      </c>
      <c r="N13" s="29">
        <f t="shared" si="0"/>
        <v>0.10734405768438196</v>
      </c>
      <c r="O13" s="29">
        <f t="shared" si="0"/>
        <v>9.9892038310120349E-2</v>
      </c>
      <c r="P13" s="29">
        <f t="shared" si="0"/>
        <v>0.10614839418206762</v>
      </c>
      <c r="Q13" s="29">
        <f t="shared" si="0"/>
        <v>0.1064958884978502</v>
      </c>
      <c r="R13" s="29">
        <f t="shared" si="0"/>
        <v>0.105729979277408</v>
      </c>
      <c r="S13" s="46">
        <f t="shared" si="0"/>
        <v>0.10398976549765009</v>
      </c>
      <c r="T13" s="29">
        <f>B13/Tabela1!B13</f>
        <v>6.657508495651286E-3</v>
      </c>
      <c r="U13" s="9">
        <f>C13/Tabela1!C13</f>
        <v>6.6589416007999972E-3</v>
      </c>
      <c r="V13" s="9">
        <f>D13/Tabela1!D13</f>
        <v>6.5592007518311384E-3</v>
      </c>
      <c r="W13" s="9">
        <f>E13/Tabela1!E13</f>
        <v>6.9453712031906888E-3</v>
      </c>
      <c r="X13" s="9">
        <f>F13/Tabela1!F13</f>
        <v>7.3176110209675418E-3</v>
      </c>
      <c r="Y13" s="9">
        <f>G13/Tabela1!G13</f>
        <v>7.6226883894182839E-3</v>
      </c>
      <c r="Z13" s="9">
        <f>H13/Tabela1!H13</f>
        <v>7.6956811487102501E-3</v>
      </c>
      <c r="AA13" s="9">
        <f>I13/Tabela1!I13</f>
        <v>7.8866157044749762E-3</v>
      </c>
      <c r="AB13" s="9">
        <f>J13/Tabela1!J13</f>
        <v>8.2700024896900631E-3</v>
      </c>
    </row>
    <row r="14" spans="1:28" ht="18.75" x14ac:dyDescent="0.3">
      <c r="A14" s="30" t="s">
        <v>43</v>
      </c>
      <c r="B14" s="14">
        <f t="shared" ref="B14:I14" si="4">+B15+B16</f>
        <v>2758.7515287286251</v>
      </c>
      <c r="C14" s="8">
        <f t="shared" si="4"/>
        <v>2877.6018637261991</v>
      </c>
      <c r="D14" s="8">
        <f t="shared" si="4"/>
        <v>3304.6082200890178</v>
      </c>
      <c r="E14" s="8">
        <f t="shared" si="4"/>
        <v>3559.5111153370663</v>
      </c>
      <c r="F14" s="8">
        <f t="shared" si="4"/>
        <v>3876.0414444186695</v>
      </c>
      <c r="G14" s="8">
        <f t="shared" si="4"/>
        <v>4217.2233771915608</v>
      </c>
      <c r="H14" s="8">
        <f t="shared" si="4"/>
        <v>4635.4895163448909</v>
      </c>
      <c r="I14" s="8">
        <f t="shared" si="4"/>
        <v>5031.4266540342751</v>
      </c>
      <c r="J14" s="8">
        <f t="shared" ref="J14" si="5">+J15+J16</f>
        <v>5959.3931100562513</v>
      </c>
      <c r="K14" s="31">
        <f t="shared" si="3"/>
        <v>0.12388221536875305</v>
      </c>
      <c r="L14" s="32">
        <f t="shared" si="0"/>
        <v>0.11092716796913149</v>
      </c>
      <c r="M14" s="32">
        <f t="shared" si="0"/>
        <v>0.1153936938081373</v>
      </c>
      <c r="N14" s="32">
        <f t="shared" si="0"/>
        <v>0.11378204268193055</v>
      </c>
      <c r="O14" s="32">
        <f t="shared" si="0"/>
        <v>0.10274873195374706</v>
      </c>
      <c r="P14" s="32">
        <f t="shared" si="0"/>
        <v>0.10772049115764595</v>
      </c>
      <c r="Q14" s="32">
        <f t="shared" si="0"/>
        <v>0.1119225583043247</v>
      </c>
      <c r="R14" s="32">
        <f t="shared" si="0"/>
        <v>0.11090855615210765</v>
      </c>
      <c r="S14" s="47">
        <f t="shared" si="0"/>
        <v>0.11829258241694258</v>
      </c>
      <c r="T14" s="32">
        <f>B14/Tabela1!B14</f>
        <v>4.4076906329793735E-3</v>
      </c>
      <c r="U14" s="10">
        <f>C14/Tabela1!C14</f>
        <v>4.1265406598304973E-3</v>
      </c>
      <c r="V14" s="10">
        <f>D14/Tabela1!D14</f>
        <v>4.3169052285670865E-3</v>
      </c>
      <c r="W14" s="10">
        <f>E14/Tabela1!E14</f>
        <v>4.2994199838541636E-3</v>
      </c>
      <c r="X14" s="10">
        <f>F14/Tabela1!F14</f>
        <v>4.4947804217931415E-3</v>
      </c>
      <c r="Y14" s="10">
        <f>G14/Tabela1!G14</f>
        <v>4.6913551894092092E-3</v>
      </c>
      <c r="Z14" s="10">
        <f>H14/Tabela1!H14</f>
        <v>5.0918742009786249E-3</v>
      </c>
      <c r="AA14" s="10">
        <f>I14/Tabela1!I14</f>
        <v>5.1164154307545137E-3</v>
      </c>
      <c r="AB14" s="10">
        <f>J14/Tabela1!J14</f>
        <v>5.532515294930037E-3</v>
      </c>
    </row>
    <row r="15" spans="1:28" ht="18.75" x14ac:dyDescent="0.3">
      <c r="A15" s="33" t="s">
        <v>37</v>
      </c>
      <c r="B15" s="15">
        <f>[1]Impostos!$B$18</f>
        <v>2598.8936655210205</v>
      </c>
      <c r="C15" s="6">
        <f>[2]Impostos!$B$18</f>
        <v>2789.5693723087297</v>
      </c>
      <c r="D15" s="6">
        <f>[3]Impostos!$B$18</f>
        <v>3219.2825973523595</v>
      </c>
      <c r="E15" s="6">
        <f>[4]Impostos!$B$18</f>
        <v>3435.4205914498975</v>
      </c>
      <c r="F15" s="6">
        <f>[5]Impostos!$B$18</f>
        <v>3739.7526643383057</v>
      </c>
      <c r="G15" s="6">
        <f>[6]Impostos!$B$18</f>
        <v>4080.7946449720598</v>
      </c>
      <c r="H15" s="6">
        <f>[7]Impostos!$B$18</f>
        <v>4427.8675946386002</v>
      </c>
      <c r="I15" s="6">
        <f>[8]Impostos!$B$18</f>
        <v>4852.5790319502694</v>
      </c>
      <c r="J15" s="6">
        <f>[9]Impostos!$B$18</f>
        <v>5685.6633534986404</v>
      </c>
      <c r="K15" s="28">
        <f t="shared" si="3"/>
        <v>0.11670377032502718</v>
      </c>
      <c r="L15" s="29">
        <f t="shared" si="0"/>
        <v>0.10753364953793274</v>
      </c>
      <c r="M15" s="29">
        <f t="shared" si="0"/>
        <v>0.11241420633842528</v>
      </c>
      <c r="N15" s="29">
        <f t="shared" si="0"/>
        <v>0.10981540995404934</v>
      </c>
      <c r="O15" s="29">
        <f t="shared" si="0"/>
        <v>9.9135896659391556E-2</v>
      </c>
      <c r="P15" s="29">
        <f t="shared" si="0"/>
        <v>0.1042356935246388</v>
      </c>
      <c r="Q15" s="29">
        <f t="shared" si="0"/>
        <v>0.10690958684672744</v>
      </c>
      <c r="R15" s="29">
        <f t="shared" si="0"/>
        <v>0.1069661889269648</v>
      </c>
      <c r="S15" s="46">
        <f t="shared" si="0"/>
        <v>0.11285910971434129</v>
      </c>
      <c r="T15" s="29">
        <f>B15/Tabela1!B15</f>
        <v>4.4577400709099897E-3</v>
      </c>
      <c r="U15" s="9">
        <f>C15/Tabela1!C15</f>
        <v>4.2529044996405512E-3</v>
      </c>
      <c r="V15" s="9">
        <f>D15/Tabela1!D15</f>
        <v>4.4681167650736922E-3</v>
      </c>
      <c r="W15" s="9">
        <f>E15/Tabela1!E15</f>
        <v>4.4165083683827345E-3</v>
      </c>
      <c r="X15" s="9">
        <f>F15/Tabela1!F15</f>
        <v>4.6386325363672451E-3</v>
      </c>
      <c r="Y15" s="9">
        <f>G15/Tabela1!G15</f>
        <v>4.8570133815275035E-3</v>
      </c>
      <c r="Z15" s="9">
        <f>H15/Tabela1!H15</f>
        <v>5.2122852512385088E-3</v>
      </c>
      <c r="AA15" s="9">
        <f>I15/Tabela1!I15</f>
        <v>5.3117651980238087E-3</v>
      </c>
      <c r="AB15" s="9">
        <f>J15/Tabela1!J15</f>
        <v>5.7257954538345633E-3</v>
      </c>
    </row>
    <row r="16" spans="1:28" ht="18.75" x14ac:dyDescent="0.3">
      <c r="A16" s="34" t="s">
        <v>42</v>
      </c>
      <c r="B16" s="15">
        <f>[1]Total!$Q$18</f>
        <v>159.85786320760459</v>
      </c>
      <c r="C16" s="6">
        <f>[2]Total!$Q$18</f>
        <v>88.032491417469203</v>
      </c>
      <c r="D16" s="6">
        <f>[3]Total!$Q$18</f>
        <v>85.325622736658062</v>
      </c>
      <c r="E16" s="6">
        <f>[4]Total!$Q$18</f>
        <v>124.09052388716859</v>
      </c>
      <c r="F16" s="6">
        <f>[5]Total!$Q$18</f>
        <v>136.28878008036378</v>
      </c>
      <c r="G16" s="6">
        <f>[6]Total!$Q$18</f>
        <v>136.42873221950134</v>
      </c>
      <c r="H16" s="6">
        <f>[7]Total!$Q$18</f>
        <v>207.62192170629092</v>
      </c>
      <c r="I16" s="6">
        <f>[8]Total!$Q$18</f>
        <v>178.84762208400599</v>
      </c>
      <c r="J16" s="6">
        <f>[9]Total!$Q$18</f>
        <v>273.7297565576111</v>
      </c>
      <c r="K16" s="28">
        <f t="shared" si="3"/>
        <v>7.1784450437258592E-3</v>
      </c>
      <c r="L16" s="29">
        <f t="shared" si="0"/>
        <v>3.3935184311987506E-3</v>
      </c>
      <c r="M16" s="29">
        <f t="shared" si="0"/>
        <v>2.9794874697120165E-3</v>
      </c>
      <c r="N16" s="29">
        <f t="shared" si="0"/>
        <v>3.9666327278812053E-3</v>
      </c>
      <c r="O16" s="29">
        <f t="shared" si="0"/>
        <v>3.61283529435551E-3</v>
      </c>
      <c r="P16" s="29">
        <f t="shared" si="0"/>
        <v>3.4847976330071666E-3</v>
      </c>
      <c r="Q16" s="29">
        <f t="shared" si="0"/>
        <v>5.0129714575972636E-3</v>
      </c>
      <c r="R16" s="29">
        <f t="shared" si="0"/>
        <v>3.9423672251428553E-3</v>
      </c>
      <c r="S16" s="46">
        <f t="shared" si="0"/>
        <v>5.4334727026012887E-3</v>
      </c>
      <c r="T16" s="29">
        <f>B16/Tabela1!B16</f>
        <v>3.7273331283250465E-3</v>
      </c>
      <c r="U16" s="9">
        <f>C16/Tabela1!C16</f>
        <v>2.1254132503795162E-3</v>
      </c>
      <c r="V16" s="9">
        <f>D16/Tabela1!D16</f>
        <v>1.8959985498001924E-3</v>
      </c>
      <c r="W16" s="9">
        <f>E16/Tabela1!E16</f>
        <v>2.479529310777457E-3</v>
      </c>
      <c r="X16" s="9">
        <f>F16/Tabela1!F16</f>
        <v>2.4283511524546327E-3</v>
      </c>
      <c r="Y16" s="9">
        <f>G16/Tabela1!G16</f>
        <v>2.3222307140462195E-3</v>
      </c>
      <c r="Z16" s="9">
        <f>H16/Tabela1!H16</f>
        <v>3.4112434560050428E-3</v>
      </c>
      <c r="AA16" s="9">
        <f>I16/Tabela1!I16</f>
        <v>2.5609660072742711E-3</v>
      </c>
      <c r="AB16" s="9">
        <f>J16/Tabela1!J16</f>
        <v>3.2522218512910173E-3</v>
      </c>
    </row>
    <row r="17" spans="1:28" ht="37.5" x14ac:dyDescent="0.3">
      <c r="A17" s="35" t="s">
        <v>41</v>
      </c>
      <c r="B17" s="14">
        <f>[1]Total!$V$18</f>
        <v>8566.5778965089976</v>
      </c>
      <c r="C17" s="8">
        <f>[2]Total!$V$18</f>
        <v>10538.3130387858</v>
      </c>
      <c r="D17" s="8">
        <f>[3]Total!$V$18</f>
        <v>11270.917022990243</v>
      </c>
      <c r="E17" s="8">
        <f>[4]Total!$V$18</f>
        <v>11036.236881968705</v>
      </c>
      <c r="F17" s="8">
        <f>[5]Total!$V$18</f>
        <v>15129.546160780867</v>
      </c>
      <c r="G17" s="8">
        <f>[6]Total!$V$18</f>
        <v>14326.300807441054</v>
      </c>
      <c r="H17" s="8">
        <f>[7]Total!$V$18</f>
        <v>15077.340388464409</v>
      </c>
      <c r="I17" s="8">
        <f>[8]Total!$V$18</f>
        <v>17536.340729090716</v>
      </c>
      <c r="J17" s="8">
        <f>[9]Total!$V$18</f>
        <v>19748.214573641177</v>
      </c>
      <c r="K17" s="31">
        <f t="shared" si="3"/>
        <v>0.38468366465667325</v>
      </c>
      <c r="L17" s="32">
        <f t="shared" si="0"/>
        <v>0.40623591307067236</v>
      </c>
      <c r="M17" s="32">
        <f t="shared" si="0"/>
        <v>0.39356942223330299</v>
      </c>
      <c r="N17" s="32">
        <f t="shared" si="0"/>
        <v>0.35278034967820265</v>
      </c>
      <c r="O17" s="32">
        <f t="shared" si="0"/>
        <v>0.40106425727062034</v>
      </c>
      <c r="P17" s="32">
        <f t="shared" si="0"/>
        <v>0.36593654673266102</v>
      </c>
      <c r="Q17" s="32">
        <f t="shared" si="0"/>
        <v>0.36403803800049495</v>
      </c>
      <c r="R17" s="32">
        <f t="shared" si="0"/>
        <v>0.38655641117124806</v>
      </c>
      <c r="S17" s="47">
        <f t="shared" si="0"/>
        <v>0.39199751667630217</v>
      </c>
      <c r="T17" s="32">
        <f>B17/Tabela1!B17</f>
        <v>5.2179170284785614E-3</v>
      </c>
      <c r="U17" s="10">
        <f>C17/Tabela1!C17</f>
        <v>5.7515348734627847E-3</v>
      </c>
      <c r="V17" s="10">
        <f>D17/Tabela1!D17</f>
        <v>5.6626334896118053E-3</v>
      </c>
      <c r="W17" s="10">
        <f>E17/Tabela1!E17</f>
        <v>5.0210336037010278E-3</v>
      </c>
      <c r="X17" s="10">
        <f>F17/Tabela1!F17</f>
        <v>6.3007195699143845E-3</v>
      </c>
      <c r="Y17" s="10">
        <f>G17/Tabela1!G17</f>
        <v>5.9081622180179854E-3</v>
      </c>
      <c r="Z17" s="10">
        <f>H17/Tabela1!H17</f>
        <v>5.8975985297464615E-3</v>
      </c>
      <c r="AA17" s="53">
        <f>I17/Tabela1!I17</f>
        <v>6.5396211557595518E-3</v>
      </c>
      <c r="AB17" s="53">
        <f>J17/Tabela1!J17</f>
        <v>6.8780112125693387E-3</v>
      </c>
    </row>
    <row r="18" spans="1:28" ht="18.75" x14ac:dyDescent="0.3">
      <c r="A18" s="36" t="s">
        <v>38</v>
      </c>
      <c r="B18" s="37">
        <f t="shared" ref="B18:I18" si="6">B11+B14+B17</f>
        <v>22269.149131025857</v>
      </c>
      <c r="C18" s="38">
        <f t="shared" si="6"/>
        <v>25941.362394891126</v>
      </c>
      <c r="D18" s="38">
        <f t="shared" si="6"/>
        <v>28637.684703841107</v>
      </c>
      <c r="E18" s="38">
        <f t="shared" si="6"/>
        <v>31283.593012013516</v>
      </c>
      <c r="F18" s="38">
        <f t="shared" si="6"/>
        <v>37723.496638026561</v>
      </c>
      <c r="G18" s="38">
        <f t="shared" si="6"/>
        <v>39149.685745674622</v>
      </c>
      <c r="H18" s="38">
        <f t="shared" si="6"/>
        <v>41416.936733528681</v>
      </c>
      <c r="I18" s="38">
        <f t="shared" si="6"/>
        <v>45365.541024029102</v>
      </c>
      <c r="J18" s="38">
        <f t="shared" ref="J18" si="7">J11+J14+J17</f>
        <v>50378.417549896272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5.7308352930585992E-3</v>
      </c>
      <c r="U18" s="40">
        <f>C18/Tabela1!C18</f>
        <v>5.9275818232711669E-3</v>
      </c>
      <c r="V18" s="40">
        <f>D18/Tabela1!D18</f>
        <v>5.9478945375971357E-3</v>
      </c>
      <c r="W18" s="40">
        <f>E18/Tabela1!E18</f>
        <v>5.8675597911991813E-3</v>
      </c>
      <c r="X18" s="40">
        <f>F18/Tabela1!F18</f>
        <v>6.5277392071070844E-3</v>
      </c>
      <c r="Y18" s="40">
        <f>G18/Tabela1!G18</f>
        <v>6.5295324443104064E-3</v>
      </c>
      <c r="Z18" s="40">
        <f>H18/Tabela1!H18</f>
        <v>6.606280088317088E-3</v>
      </c>
      <c r="AA18" s="52">
        <f>I18/Tabela1!I18</f>
        <v>6.8887230562923122E-3</v>
      </c>
      <c r="AB18" s="52">
        <f>J18/Tabela1!J18</f>
        <v>7.1926618196144687E-3</v>
      </c>
    </row>
    <row r="19" spans="1:28" ht="18.75" x14ac:dyDescent="0.3">
      <c r="A19" s="41" t="s">
        <v>39</v>
      </c>
      <c r="B19" s="16">
        <f>[10]PIB_UF!B$15</f>
        <v>22269.149131025806</v>
      </c>
      <c r="C19" s="7">
        <f>[10]PIB_UF!C$15</f>
        <v>25941.362394891112</v>
      </c>
      <c r="D19" s="7">
        <f>[10]PIB_UF!D$15</f>
        <v>28637.684703841165</v>
      </c>
      <c r="E19" s="7">
        <f>[10]PIB_UF!E$15</f>
        <v>31283.593012013516</v>
      </c>
      <c r="F19" s="7">
        <f>[10]PIB_UF!F$15</f>
        <v>37723.496638026649</v>
      </c>
      <c r="G19" s="7">
        <f>[10]PIB_UF!G$15</f>
        <v>39149.685745674629</v>
      </c>
      <c r="H19" s="7">
        <f>[10]PIB_UF!H$15</f>
        <v>41416.936733528761</v>
      </c>
      <c r="I19" s="7">
        <f>[10]PIB_UF!I$15</f>
        <v>45365.54102402908</v>
      </c>
      <c r="J19" s="7">
        <f>[10]PIB_UF!J$15</f>
        <v>50378.417549896294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13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[1]Total!$E$19</f>
        <v>69178.379551122605</v>
      </c>
      <c r="C10" s="6">
        <f>[2]Total!$E$19</f>
        <v>78347.417003012437</v>
      </c>
      <c r="D10" s="6">
        <f>[3]Total!$E$19</f>
        <v>84076.396752147091</v>
      </c>
      <c r="E10" s="6">
        <f>[4]Total!$E$19</f>
        <v>94869.897858215612</v>
      </c>
      <c r="F10" s="6">
        <f>[5]Total!$E$19</f>
        <v>110778.79064517097</v>
      </c>
      <c r="G10" s="6">
        <f>[6]Total!$E$19</f>
        <v>114643.46998445463</v>
      </c>
      <c r="H10" s="6">
        <f>[7]Total!$E$19</f>
        <v>121800.20329360563</v>
      </c>
      <c r="I10" s="6">
        <f>[8]Total!$E$19</f>
        <v>130110.01616484822</v>
      </c>
      <c r="J10" s="6">
        <f>[9]Total!$E$19</f>
        <v>137104.52295944595</v>
      </c>
      <c r="K10" s="28">
        <f>B10/B$18</f>
        <v>0.87196378174956479</v>
      </c>
      <c r="L10" s="29">
        <f t="shared" ref="L10:S18" si="0">C10/C$18</f>
        <v>0.87347893858890435</v>
      </c>
      <c r="M10" s="29">
        <f t="shared" si="0"/>
        <v>0.86700157769081632</v>
      </c>
      <c r="N10" s="29">
        <f t="shared" si="0"/>
        <v>0.87007423033980569</v>
      </c>
      <c r="O10" s="29">
        <f t="shared" si="0"/>
        <v>0.87881682594705257</v>
      </c>
      <c r="P10" s="29">
        <f t="shared" si="0"/>
        <v>0.87762078329454041</v>
      </c>
      <c r="Q10" s="29">
        <f t="shared" si="0"/>
        <v>0.87991609106016389</v>
      </c>
      <c r="R10" s="29">
        <f t="shared" si="0"/>
        <v>0.87958806714106585</v>
      </c>
      <c r="S10" s="46">
        <f t="shared" si="0"/>
        <v>0.8794173149717297</v>
      </c>
      <c r="T10" s="29">
        <f>B10/Tabela1!B10</f>
        <v>2.0945119821463555E-2</v>
      </c>
      <c r="U10" s="9">
        <f>C10/Tabela1!C10</f>
        <v>2.1058523931043065E-2</v>
      </c>
      <c r="V10" s="9">
        <f>D10/Tabela1!D10</f>
        <v>2.0535192510329064E-2</v>
      </c>
      <c r="W10" s="9">
        <f>E10/Tabela1!E10</f>
        <v>2.0833310903125023E-2</v>
      </c>
      <c r="X10" s="9">
        <f>F10/Tabela1!F10</f>
        <v>2.2277240376253928E-2</v>
      </c>
      <c r="Y10" s="9">
        <f>G10/Tabela1!G10</f>
        <v>2.2236683945180087E-2</v>
      </c>
      <c r="Z10" s="9">
        <f>H10/Tabela1!H10</f>
        <v>2.2473100277759294E-2</v>
      </c>
      <c r="AA10" s="9">
        <f>I10/Tabela1!I10</f>
        <v>2.2939300718106591E-2</v>
      </c>
      <c r="AB10" s="9">
        <f>J10/Tabela1!J10</f>
        <v>2.2808368275528988E-2</v>
      </c>
    </row>
    <row r="11" spans="1:28" ht="18.75" x14ac:dyDescent="0.3">
      <c r="A11" s="30" t="s">
        <v>34</v>
      </c>
      <c r="B11" s="14">
        <f>+B12+B13</f>
        <v>35939.651445224059</v>
      </c>
      <c r="C11" s="8">
        <f t="shared" ref="C11:I11" si="1">+C12+C13</f>
        <v>40946.741728429508</v>
      </c>
      <c r="D11" s="8">
        <f t="shared" si="1"/>
        <v>45482.92207792039</v>
      </c>
      <c r="E11" s="8">
        <f t="shared" si="1"/>
        <v>51453.43226306804</v>
      </c>
      <c r="F11" s="8">
        <f t="shared" si="1"/>
        <v>59611.230490685775</v>
      </c>
      <c r="G11" s="8">
        <f t="shared" si="1"/>
        <v>64633.115696614601</v>
      </c>
      <c r="H11" s="8">
        <f t="shared" si="1"/>
        <v>69481.55805785695</v>
      </c>
      <c r="I11" s="8">
        <f t="shared" si="1"/>
        <v>72975.470611399753</v>
      </c>
      <c r="J11" s="8">
        <f t="shared" ref="J11" si="2">+J12+J13</f>
        <v>75917.45468430969</v>
      </c>
      <c r="K11" s="31">
        <f t="shared" ref="K11:K18" si="3">B11/B$18</f>
        <v>0.45300388058063784</v>
      </c>
      <c r="L11" s="32">
        <f t="shared" si="0"/>
        <v>0.45650664529562485</v>
      </c>
      <c r="M11" s="32">
        <f t="shared" si="0"/>
        <v>0.46902301624312182</v>
      </c>
      <c r="N11" s="32">
        <f t="shared" si="0"/>
        <v>0.47189157451752617</v>
      </c>
      <c r="O11" s="32">
        <f t="shared" si="0"/>
        <v>0.47290056215202314</v>
      </c>
      <c r="P11" s="32">
        <f t="shared" si="0"/>
        <v>0.49478060662435558</v>
      </c>
      <c r="Q11" s="32">
        <f t="shared" si="0"/>
        <v>0.50195270051941687</v>
      </c>
      <c r="R11" s="32">
        <f t="shared" si="0"/>
        <v>0.49333906055675764</v>
      </c>
      <c r="S11" s="47">
        <f t="shared" si="0"/>
        <v>0.48695055944807458</v>
      </c>
      <c r="T11" s="32">
        <f>B11/Tabela1!B11</f>
        <v>2.2209784663867686E-2</v>
      </c>
      <c r="U11" s="10">
        <f>C11/Tabela1!C11</f>
        <v>2.2171953105663045E-2</v>
      </c>
      <c r="V11" s="10">
        <f>D11/Tabela1!D11</f>
        <v>2.2091378056880377E-2</v>
      </c>
      <c r="W11" s="10">
        <f>E11/Tabela1!E11</f>
        <v>2.2315627427640837E-2</v>
      </c>
      <c r="X11" s="10">
        <f>F11/Tabela1!F11</f>
        <v>2.3698801444514011E-2</v>
      </c>
      <c r="Y11" s="10">
        <f>G11/Tabela1!G11</f>
        <v>2.4188859251283529E-2</v>
      </c>
      <c r="Z11" s="10">
        <f>H11/Tabela1!H11</f>
        <v>2.4793272016865674E-2</v>
      </c>
      <c r="AA11" s="10">
        <f>I11/Tabela1!I11</f>
        <v>2.4987004311672733E-2</v>
      </c>
      <c r="AB11" s="10">
        <f>J11/Tabela1!J11</f>
        <v>2.4843944456708567E-2</v>
      </c>
    </row>
    <row r="12" spans="1:28" ht="18.75" x14ac:dyDescent="0.3">
      <c r="A12" s="33" t="s">
        <v>35</v>
      </c>
      <c r="B12" s="15">
        <f>[1]Total!$G$19</f>
        <v>28612.408458137936</v>
      </c>
      <c r="C12" s="6">
        <f>[2]Total!$G$19</f>
        <v>32547.40648264112</v>
      </c>
      <c r="D12" s="6">
        <f>[3]Total!$G$19</f>
        <v>36317.20838046469</v>
      </c>
      <c r="E12" s="6">
        <f>[4]Total!$G$19</f>
        <v>41036.960994266497</v>
      </c>
      <c r="F12" s="6">
        <f>[5]Total!$G$19</f>
        <v>47726.549073451904</v>
      </c>
      <c r="G12" s="6">
        <f>[6]Total!$G$19</f>
        <v>51752.131745021608</v>
      </c>
      <c r="H12" s="6">
        <f>[7]Total!$G$19</f>
        <v>55692.151980745432</v>
      </c>
      <c r="I12" s="6">
        <f>[8]Total!$G$19</f>
        <v>58164.380763947222</v>
      </c>
      <c r="J12" s="6">
        <f>[9]Total!$G$19</f>
        <v>60443.216134768525</v>
      </c>
      <c r="K12" s="28">
        <f t="shared" si="3"/>
        <v>0.36064712770098883</v>
      </c>
      <c r="L12" s="29">
        <f t="shared" si="0"/>
        <v>0.36286421627896021</v>
      </c>
      <c r="M12" s="29">
        <f t="shared" si="0"/>
        <v>0.37450554709202527</v>
      </c>
      <c r="N12" s="29">
        <f t="shared" si="0"/>
        <v>0.37635965736922128</v>
      </c>
      <c r="O12" s="29">
        <f t="shared" si="0"/>
        <v>0.37861845327849863</v>
      </c>
      <c r="P12" s="29">
        <f t="shared" si="0"/>
        <v>0.39617386324216097</v>
      </c>
      <c r="Q12" s="29">
        <f t="shared" si="0"/>
        <v>0.40233447357635693</v>
      </c>
      <c r="R12" s="29">
        <f t="shared" si="0"/>
        <v>0.39321104370471516</v>
      </c>
      <c r="S12" s="46">
        <f t="shared" si="0"/>
        <v>0.38769553107461441</v>
      </c>
      <c r="T12" s="29">
        <f>B12/Tabela1!B12</f>
        <v>2.2400958641288302E-2</v>
      </c>
      <c r="U12" s="9">
        <f>C12/Tabela1!C12</f>
        <v>2.2390048864855221E-2</v>
      </c>
      <c r="V12" s="9">
        <f>D12/Tabela1!D12</f>
        <v>2.2321811832369906E-2</v>
      </c>
      <c r="W12" s="9">
        <f>E12/Tabela1!E12</f>
        <v>2.2520434524158302E-2</v>
      </c>
      <c r="X12" s="9">
        <f>F12/Tabela1!F12</f>
        <v>2.3858395494847254E-2</v>
      </c>
      <c r="Y12" s="9">
        <f>G12/Tabela1!G12</f>
        <v>2.4332783417066767E-2</v>
      </c>
      <c r="Z12" s="9">
        <f>H12/Tabela1!H12</f>
        <v>2.498199068616648E-2</v>
      </c>
      <c r="AA12" s="9">
        <f>I12/Tabela1!I12</f>
        <v>2.5153741862277732E-2</v>
      </c>
      <c r="AB12" s="9">
        <f>J12/Tabela1!J12</f>
        <v>2.4952840705300721E-2</v>
      </c>
    </row>
    <row r="13" spans="1:28" ht="18.75" x14ac:dyDescent="0.3">
      <c r="A13" s="33" t="s">
        <v>36</v>
      </c>
      <c r="B13" s="15">
        <f>[1]Total!$J$19+[1]Total!$P$19</f>
        <v>7327.2429870861251</v>
      </c>
      <c r="C13" s="6">
        <f>[2]Total!$J$19+[2]Total!$P$19</f>
        <v>8399.3352457883884</v>
      </c>
      <c r="D13" s="6">
        <f>[3]Total!$J$19+[3]Total!$P$19</f>
        <v>9165.7136974557034</v>
      </c>
      <c r="E13" s="6">
        <f>[4]Total!$J$19+[4]Total!$P$19</f>
        <v>10416.471268801539</v>
      </c>
      <c r="F13" s="6">
        <f>[5]Total!$J$19+[5]Total!$P$19</f>
        <v>11884.681417233867</v>
      </c>
      <c r="G13" s="6">
        <f>[6]Total!$J$19+[6]Total!$P$19</f>
        <v>12880.983951592994</v>
      </c>
      <c r="H13" s="6">
        <f>[7]Total!$J$19+[7]Total!$P$19</f>
        <v>13789.406077111511</v>
      </c>
      <c r="I13" s="6">
        <f>[8]Total!$J$19+[8]Total!$P$19</f>
        <v>14811.089847452531</v>
      </c>
      <c r="J13" s="6">
        <f>[9]Total!$J$19+[9]Total!$P$19</f>
        <v>15474.238549541171</v>
      </c>
      <c r="K13" s="28">
        <f t="shared" si="3"/>
        <v>9.2356752879649021E-2</v>
      </c>
      <c r="L13" s="29">
        <f t="shared" si="0"/>
        <v>9.3642429016664627E-2</v>
      </c>
      <c r="M13" s="29">
        <f t="shared" si="0"/>
        <v>9.45174691510966E-2</v>
      </c>
      <c r="N13" s="29">
        <f t="shared" si="0"/>
        <v>9.5531917148304848E-2</v>
      </c>
      <c r="O13" s="29">
        <f t="shared" si="0"/>
        <v>9.4282108873524492E-2</v>
      </c>
      <c r="P13" s="29">
        <f t="shared" si="0"/>
        <v>9.860674338219462E-2</v>
      </c>
      <c r="Q13" s="29">
        <f t="shared" si="0"/>
        <v>9.9618226943059829E-2</v>
      </c>
      <c r="R13" s="29">
        <f t="shared" si="0"/>
        <v>0.10012801685204244</v>
      </c>
      <c r="S13" s="46">
        <f t="shared" si="0"/>
        <v>9.9255028373460175E-2</v>
      </c>
      <c r="T13" s="29">
        <f>B13/Tabela1!B13</f>
        <v>2.1493504017500841E-2</v>
      </c>
      <c r="U13" s="9">
        <f>C13/Tabela1!C13</f>
        <v>2.1365504305969046E-2</v>
      </c>
      <c r="V13" s="9">
        <f>D13/Tabela1!D13</f>
        <v>2.1223267358668915E-2</v>
      </c>
      <c r="W13" s="9">
        <f>E13/Tabela1!E13</f>
        <v>2.1543757264797819E-2</v>
      </c>
      <c r="X13" s="9">
        <f>F13/Tabela1!F13</f>
        <v>2.3078843827159135E-2</v>
      </c>
      <c r="Y13" s="9">
        <f>G13/Tabela1!G13</f>
        <v>2.3627376225471956E-2</v>
      </c>
      <c r="Z13" s="9">
        <f>H13/Tabela1!H13</f>
        <v>2.4059234812039407E-2</v>
      </c>
      <c r="AA13" s="9">
        <f>I13/Tabela1!I13</f>
        <v>2.4353055249008573E-2</v>
      </c>
      <c r="AB13" s="9">
        <f>J13/Tabela1!J13</f>
        <v>2.4427544180182597E-2</v>
      </c>
    </row>
    <row r="14" spans="1:28" ht="18.75" x14ac:dyDescent="0.3">
      <c r="A14" s="30" t="s">
        <v>43</v>
      </c>
      <c r="B14" s="14">
        <f t="shared" ref="B14:I14" si="4">+B15+B16</f>
        <v>10842.111831041435</v>
      </c>
      <c r="C14" s="8">
        <f t="shared" si="4"/>
        <v>11912.884215974826</v>
      </c>
      <c r="D14" s="8">
        <f t="shared" si="4"/>
        <v>13584.532322077423</v>
      </c>
      <c r="E14" s="8">
        <f t="shared" si="4"/>
        <v>14935.55723359944</v>
      </c>
      <c r="F14" s="8">
        <f t="shared" si="4"/>
        <v>16191.409491833834</v>
      </c>
      <c r="G14" s="8">
        <f t="shared" si="4"/>
        <v>16998.95028725217</v>
      </c>
      <c r="H14" s="8">
        <f t="shared" si="4"/>
        <v>17743.961045137352</v>
      </c>
      <c r="I14" s="8">
        <f t="shared" si="4"/>
        <v>18974.958453689498</v>
      </c>
      <c r="J14" s="8">
        <f t="shared" ref="J14" si="5">+J15+J16</f>
        <v>20215.363082106716</v>
      </c>
      <c r="K14" s="31">
        <f t="shared" si="3"/>
        <v>0.13666016601849085</v>
      </c>
      <c r="L14" s="32">
        <f t="shared" si="0"/>
        <v>0.1328142504060103</v>
      </c>
      <c r="M14" s="32">
        <f t="shared" si="0"/>
        <v>0.1400846302934865</v>
      </c>
      <c r="N14" s="32">
        <f t="shared" si="0"/>
        <v>0.13697752140664707</v>
      </c>
      <c r="O14" s="32">
        <f t="shared" si="0"/>
        <v>0.12844772013082695</v>
      </c>
      <c r="P14" s="32">
        <f t="shared" si="0"/>
        <v>0.13013067441439213</v>
      </c>
      <c r="Q14" s="32">
        <f t="shared" si="0"/>
        <v>0.12818695224280263</v>
      </c>
      <c r="R14" s="32">
        <f t="shared" si="0"/>
        <v>0.12827718820061099</v>
      </c>
      <c r="S14" s="47">
        <f t="shared" si="0"/>
        <v>0.12966560066077021</v>
      </c>
      <c r="T14" s="32">
        <f>B14/Tabela1!B14</f>
        <v>1.7322573005122958E-2</v>
      </c>
      <c r="U14" s="10">
        <f>C14/Tabela1!C14</f>
        <v>1.7083322648886949E-2</v>
      </c>
      <c r="V14" s="10">
        <f>D14/Tabela1!D14</f>
        <v>1.7745867196092283E-2</v>
      </c>
      <c r="W14" s="10">
        <f>E14/Tabela1!E14</f>
        <v>1.8040183373343479E-2</v>
      </c>
      <c r="X14" s="10">
        <f>F14/Tabela1!F14</f>
        <v>1.8776071264647032E-2</v>
      </c>
      <c r="Y14" s="10">
        <f>G14/Tabela1!G14</f>
        <v>1.8910099492457404E-2</v>
      </c>
      <c r="Z14" s="10">
        <f>H14/Tabela1!H14</f>
        <v>1.9490933406348436E-2</v>
      </c>
      <c r="AA14" s="10">
        <f>I14/Tabela1!I14</f>
        <v>1.9295475598862105E-2</v>
      </c>
      <c r="AB14" s="10">
        <f>J14/Tabela1!J14</f>
        <v>1.8767314620609703E-2</v>
      </c>
    </row>
    <row r="15" spans="1:28" ht="18.75" x14ac:dyDescent="0.3">
      <c r="A15" s="33" t="s">
        <v>37</v>
      </c>
      <c r="B15" s="15">
        <f>[1]Impostos!$B$19</f>
        <v>10157.919729930794</v>
      </c>
      <c r="C15" s="6">
        <f>[2]Impostos!$B$19</f>
        <v>11348.411415680564</v>
      </c>
      <c r="D15" s="6">
        <f>[3]Impostos!$B$19</f>
        <v>12897.356140064818</v>
      </c>
      <c r="E15" s="6">
        <f>[4]Impostos!$B$19</f>
        <v>14166.658506825073</v>
      </c>
      <c r="F15" s="6">
        <f>[5]Impostos!$B$19</f>
        <v>15275.680974430466</v>
      </c>
      <c r="G15" s="6">
        <f>[6]Impostos!$B$19</f>
        <v>15986.378540883743</v>
      </c>
      <c r="H15" s="6">
        <f>[7]Impostos!$B$19</f>
        <v>16622.317366125772</v>
      </c>
      <c r="I15" s="6">
        <f>[8]Impostos!$B$19</f>
        <v>17811.517818378863</v>
      </c>
      <c r="J15" s="6">
        <f>[9]Impostos!$B$19</f>
        <v>18799.301795077339</v>
      </c>
      <c r="K15" s="28">
        <f t="shared" si="3"/>
        <v>0.12803621825043515</v>
      </c>
      <c r="L15" s="29">
        <f t="shared" si="0"/>
        <v>0.12652106141109576</v>
      </c>
      <c r="M15" s="29">
        <f t="shared" si="0"/>
        <v>0.13299842230918363</v>
      </c>
      <c r="N15" s="29">
        <f t="shared" si="0"/>
        <v>0.12992576966019434</v>
      </c>
      <c r="O15" s="29">
        <f t="shared" si="0"/>
        <v>0.12118317405294729</v>
      </c>
      <c r="P15" s="29">
        <f t="shared" si="0"/>
        <v>0.12237921670545958</v>
      </c>
      <c r="Q15" s="29">
        <f t="shared" si="0"/>
        <v>0.12008390893983613</v>
      </c>
      <c r="R15" s="29">
        <f t="shared" si="0"/>
        <v>0.12041193285893398</v>
      </c>
      <c r="S15" s="46">
        <f t="shared" si="0"/>
        <v>0.12058268502827035</v>
      </c>
      <c r="T15" s="29">
        <f>B15/Tabela1!B15</f>
        <v>1.7423323785015949E-2</v>
      </c>
      <c r="U15" s="9">
        <f>C15/Tabela1!C15</f>
        <v>1.7301491209582503E-2</v>
      </c>
      <c r="V15" s="9">
        <f>D15/Tabela1!D15</f>
        <v>1.7900538847364294E-2</v>
      </c>
      <c r="W15" s="9">
        <f>E15/Tabela1!E15</f>
        <v>1.8212374345991596E-2</v>
      </c>
      <c r="X15" s="9">
        <f>F15/Tabela1!F15</f>
        <v>1.8947314740585013E-2</v>
      </c>
      <c r="Y15" s="9">
        <f>G15/Tabela1!G15</f>
        <v>1.9027189861392325E-2</v>
      </c>
      <c r="Z15" s="9">
        <f>H15/Tabela1!H15</f>
        <v>1.956703939245379E-2</v>
      </c>
      <c r="AA15" s="9">
        <f>I15/Tabela1!I15</f>
        <v>1.949697260955716E-2</v>
      </c>
      <c r="AB15" s="9">
        <f>J15/Tabela1!J15</f>
        <v>1.8931996156135684E-2</v>
      </c>
    </row>
    <row r="16" spans="1:28" ht="18.75" x14ac:dyDescent="0.3">
      <c r="A16" s="34" t="s">
        <v>42</v>
      </c>
      <c r="B16" s="15">
        <f>[1]Total!$Q$19</f>
        <v>684.1921011106399</v>
      </c>
      <c r="C16" s="6">
        <f>[2]Total!$Q$19</f>
        <v>564.47280029426156</v>
      </c>
      <c r="D16" s="6">
        <f>[3]Total!$Q$19</f>
        <v>687.17618201260484</v>
      </c>
      <c r="E16" s="6">
        <f>[4]Total!$Q$19</f>
        <v>768.89872677436688</v>
      </c>
      <c r="F16" s="6">
        <f>[5]Total!$Q$19</f>
        <v>915.72851740336716</v>
      </c>
      <c r="G16" s="6">
        <f>[6]Total!$Q$19</f>
        <v>1012.5717463684264</v>
      </c>
      <c r="H16" s="6">
        <f>[7]Total!$Q$19</f>
        <v>1121.6436790115804</v>
      </c>
      <c r="I16" s="6">
        <f>[8]Total!$Q$19</f>
        <v>1163.4406353106347</v>
      </c>
      <c r="J16" s="6">
        <f>[9]Total!$Q$19</f>
        <v>1416.0612870293774</v>
      </c>
      <c r="K16" s="28">
        <f t="shared" si="3"/>
        <v>8.623947768055704E-3</v>
      </c>
      <c r="L16" s="29">
        <f t="shared" si="0"/>
        <v>6.2931889949145395E-3</v>
      </c>
      <c r="M16" s="29">
        <f t="shared" si="0"/>
        <v>7.0862079843028629E-3</v>
      </c>
      <c r="N16" s="29">
        <f t="shared" si="0"/>
        <v>7.0517517464527271E-3</v>
      </c>
      <c r="O16" s="29">
        <f t="shared" si="0"/>
        <v>7.2645460778796482E-3</v>
      </c>
      <c r="P16" s="29">
        <f t="shared" si="0"/>
        <v>7.7514577089325574E-3</v>
      </c>
      <c r="Q16" s="29">
        <f t="shared" si="0"/>
        <v>8.1030433029665137E-3</v>
      </c>
      <c r="R16" s="29">
        <f t="shared" si="0"/>
        <v>7.8652553416770129E-3</v>
      </c>
      <c r="S16" s="46">
        <f t="shared" si="0"/>
        <v>9.082915632499855E-3</v>
      </c>
      <c r="T16" s="29">
        <f>B16/Tabela1!B16</f>
        <v>1.5952996201982837E-2</v>
      </c>
      <c r="U16" s="9">
        <f>C16/Tabela1!C16</f>
        <v>1.3628354144094775E-2</v>
      </c>
      <c r="V16" s="9">
        <f>D16/Tabela1!D16</f>
        <v>1.5269563851578891E-2</v>
      </c>
      <c r="W16" s="9">
        <f>E16/Tabela1!E16</f>
        <v>1.5363839802868701E-2</v>
      </c>
      <c r="X16" s="9">
        <f>F16/Tabela1!F16</f>
        <v>1.6316166299682262E-2</v>
      </c>
      <c r="Y16" s="9">
        <f>G16/Tabela1!G16</f>
        <v>1.7235557139158565E-2</v>
      </c>
      <c r="Z16" s="9">
        <f>H16/Tabela1!H16</f>
        <v>1.8428688206683433E-2</v>
      </c>
      <c r="AA16" s="9">
        <f>I16/Tabela1!I16</f>
        <v>1.6659611594458942E-2</v>
      </c>
      <c r="AB16" s="9">
        <f>J16/Tabela1!J16</f>
        <v>1.6824423907581085E-2</v>
      </c>
    </row>
    <row r="17" spans="1:28" ht="37.5" x14ac:dyDescent="0.3">
      <c r="A17" s="35" t="s">
        <v>41</v>
      </c>
      <c r="B17" s="14">
        <f>[1]Total!$V$19</f>
        <v>32554.536004787908</v>
      </c>
      <c r="C17" s="8">
        <f>[2]Total!$V$19</f>
        <v>36836.202474288664</v>
      </c>
      <c r="D17" s="8">
        <f>[3]Total!$V$19</f>
        <v>37906.298492214097</v>
      </c>
      <c r="E17" s="8">
        <f>[4]Total!$V$19</f>
        <v>42647.566868373215</v>
      </c>
      <c r="F17" s="8">
        <f>[5]Total!$V$19</f>
        <v>50251.831637081836</v>
      </c>
      <c r="G17" s="8">
        <f>[6]Total!$V$19</f>
        <v>48997.782541471599</v>
      </c>
      <c r="H17" s="8">
        <f>[7]Total!$V$19</f>
        <v>51197.001556737116</v>
      </c>
      <c r="I17" s="8">
        <f>[8]Total!$V$19</f>
        <v>55971.104918137848</v>
      </c>
      <c r="J17" s="8">
        <f>[9]Total!$V$19</f>
        <v>59771.006988106885</v>
      </c>
      <c r="K17" s="31">
        <f t="shared" si="3"/>
        <v>0.41033595340087126</v>
      </c>
      <c r="L17" s="32">
        <f t="shared" si="0"/>
        <v>0.41067910429836491</v>
      </c>
      <c r="M17" s="32">
        <f t="shared" si="0"/>
        <v>0.39089235346339168</v>
      </c>
      <c r="N17" s="32">
        <f t="shared" si="0"/>
        <v>0.39113090407582685</v>
      </c>
      <c r="O17" s="32">
        <f t="shared" si="0"/>
        <v>0.39865171771714986</v>
      </c>
      <c r="P17" s="32">
        <f t="shared" si="0"/>
        <v>0.37508871896125229</v>
      </c>
      <c r="Q17" s="32">
        <f t="shared" si="0"/>
        <v>0.36986034723778061</v>
      </c>
      <c r="R17" s="32">
        <f t="shared" si="0"/>
        <v>0.37838375124263141</v>
      </c>
      <c r="S17" s="47">
        <f t="shared" si="0"/>
        <v>0.38338383989115526</v>
      </c>
      <c r="T17" s="32">
        <f>B17/Tabela1!B17</f>
        <v>1.9829022723627413E-2</v>
      </c>
      <c r="U17" s="10">
        <f>C17/Tabela1!C17</f>
        <v>2.0104233225664164E-2</v>
      </c>
      <c r="V17" s="10">
        <f>D17/Tabela1!D17</f>
        <v>1.9044544012824717E-2</v>
      </c>
      <c r="W17" s="10">
        <f>E17/Tabela1!E17</f>
        <v>1.9402887836890099E-2</v>
      </c>
      <c r="X17" s="10">
        <f>F17/Tabela1!F17</f>
        <v>2.0927441950675328E-2</v>
      </c>
      <c r="Y17" s="10">
        <f>G17/Tabela1!G17</f>
        <v>2.0206671035960997E-2</v>
      </c>
      <c r="Z17" s="10">
        <f>H17/Tabela1!H17</f>
        <v>2.0026035980420808E-2</v>
      </c>
      <c r="AA17" s="53">
        <f>I17/Tabela1!I17</f>
        <v>2.0872645410378664E-2</v>
      </c>
      <c r="AB17" s="53">
        <f>J17/Tabela1!J17</f>
        <v>2.0817358182824312E-2</v>
      </c>
    </row>
    <row r="18" spans="1:28" ht="18.75" x14ac:dyDescent="0.3">
      <c r="A18" s="36" t="s">
        <v>38</v>
      </c>
      <c r="B18" s="37">
        <f t="shared" ref="B18:I18" si="6">B11+B14+B17</f>
        <v>79336.299281053405</v>
      </c>
      <c r="C18" s="38">
        <f t="shared" si="6"/>
        <v>89695.828418692996</v>
      </c>
      <c r="D18" s="38">
        <f t="shared" si="6"/>
        <v>96973.752892211909</v>
      </c>
      <c r="E18" s="38">
        <f t="shared" si="6"/>
        <v>109036.55636504068</v>
      </c>
      <c r="F18" s="38">
        <f t="shared" si="6"/>
        <v>126054.47161960145</v>
      </c>
      <c r="G18" s="38">
        <f t="shared" si="6"/>
        <v>130629.84852533837</v>
      </c>
      <c r="H18" s="38">
        <f t="shared" si="6"/>
        <v>138422.52065973141</v>
      </c>
      <c r="I18" s="38">
        <f t="shared" si="6"/>
        <v>147921.5339832271</v>
      </c>
      <c r="J18" s="38">
        <f t="shared" ref="J18" si="7">J11+J14+J17</f>
        <v>155903.82475452329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2.0416732640542327E-2</v>
      </c>
      <c r="U18" s="40">
        <f>C18/Tabela1!C18</f>
        <v>2.0495429425194819E-2</v>
      </c>
      <c r="V18" s="40">
        <f>D18/Tabela1!D18</f>
        <v>2.0140931820529409E-2</v>
      </c>
      <c r="W18" s="40">
        <f>E18/Tabela1!E18</f>
        <v>2.0450928179913615E-2</v>
      </c>
      <c r="X18" s="40">
        <f>F18/Tabela1!F18</f>
        <v>2.1812684134719852E-2</v>
      </c>
      <c r="Y18" s="40">
        <f>G18/Tabela1!G18</f>
        <v>2.1786939483563736E-2</v>
      </c>
      <c r="Z18" s="40">
        <f>H18/Tabela1!H18</f>
        <v>2.2079323439407186E-2</v>
      </c>
      <c r="AA18" s="52">
        <f>I18/Tabela1!I18</f>
        <v>2.2461772937583772E-2</v>
      </c>
      <c r="AB18" s="52">
        <f>J18/Tabela1!J18</f>
        <v>2.2258807290504772E-2</v>
      </c>
    </row>
    <row r="19" spans="1:28" ht="18.75" x14ac:dyDescent="0.3">
      <c r="A19" s="41" t="s">
        <v>39</v>
      </c>
      <c r="B19" s="16">
        <f>[10]PIB_UF!B$16</f>
        <v>79336.299281053478</v>
      </c>
      <c r="C19" s="7">
        <f>[10]PIB_UF!C$16</f>
        <v>89695.82841869301</v>
      </c>
      <c r="D19" s="7">
        <f>[10]PIB_UF!D$16</f>
        <v>96973.75289221188</v>
      </c>
      <c r="E19" s="7">
        <f>[10]PIB_UF!E$16</f>
        <v>109036.5563650406</v>
      </c>
      <c r="F19" s="7">
        <f>[10]PIB_UF!F$16</f>
        <v>126054.47161960175</v>
      </c>
      <c r="G19" s="7">
        <f>[10]PIB_UF!G$16</f>
        <v>130629.84852533814</v>
      </c>
      <c r="H19" s="7">
        <f>[10]PIB_UF!H$16</f>
        <v>138422.52065973144</v>
      </c>
      <c r="I19" s="7">
        <f>[10]PIB_UF!I$16</f>
        <v>147921.53398322707</v>
      </c>
      <c r="J19" s="7">
        <f>[10]PIB_UF!J$16</f>
        <v>155903.8247545234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14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[1]Total!$E$20</f>
        <v>32149.190453792711</v>
      </c>
      <c r="C10" s="6">
        <f>[2]Total!$E$20</f>
        <v>36403.024202474211</v>
      </c>
      <c r="D10" s="6">
        <f>[3]Total!$E$20</f>
        <v>41257.031172993004</v>
      </c>
      <c r="E10" s="6">
        <f>[4]Total!$E$20</f>
        <v>45903.800466736393</v>
      </c>
      <c r="F10" s="6">
        <f>[5]Total!$E$20</f>
        <v>48235.008679540842</v>
      </c>
      <c r="G10" s="6">
        <f>[6]Total!$E$20</f>
        <v>51183.888030221315</v>
      </c>
      <c r="H10" s="6">
        <f>[7]Total!$E$20</f>
        <v>53133.028041738347</v>
      </c>
      <c r="I10" s="6">
        <f>[8]Total!$E$20</f>
        <v>57389.77424428294</v>
      </c>
      <c r="J10" s="6">
        <f>[9]Total!$E$20</f>
        <v>59575.710734819033</v>
      </c>
      <c r="K10" s="28">
        <f>B10/B$18</f>
        <v>0.88847955203530438</v>
      </c>
      <c r="L10" s="29">
        <f t="shared" ref="L10:S18" si="0">C10/C$18</f>
        <v>0.88803188047982817</v>
      </c>
      <c r="M10" s="29">
        <f t="shared" si="0"/>
        <v>0.88892626825856214</v>
      </c>
      <c r="N10" s="29">
        <f t="shared" si="0"/>
        <v>0.8910166091136692</v>
      </c>
      <c r="O10" s="29">
        <f t="shared" si="0"/>
        <v>0.89286748585362885</v>
      </c>
      <c r="P10" s="29">
        <f t="shared" si="0"/>
        <v>0.89402817568594795</v>
      </c>
      <c r="Q10" s="29">
        <f t="shared" si="0"/>
        <v>0.89033768173968608</v>
      </c>
      <c r="R10" s="29">
        <f t="shared" si="0"/>
        <v>0.89244827321377307</v>
      </c>
      <c r="S10" s="46">
        <f t="shared" si="0"/>
        <v>0.88959385359620802</v>
      </c>
      <c r="T10" s="29">
        <f>B10/Tabela1!B10</f>
        <v>9.7338019564352941E-3</v>
      </c>
      <c r="U10" s="9">
        <f>C10/Tabela1!C10</f>
        <v>9.784546646900533E-3</v>
      </c>
      <c r="V10" s="9">
        <f>D10/Tabela1!D10</f>
        <v>1.00768005084664E-2</v>
      </c>
      <c r="W10" s="9">
        <f>E10/Tabela1!E10</f>
        <v>1.0080417164439037E-2</v>
      </c>
      <c r="X10" s="9">
        <f>F10/Tabela1!F10</f>
        <v>9.6998972154031821E-3</v>
      </c>
      <c r="Y10" s="9">
        <f>G10/Tabela1!G10</f>
        <v>9.9278218058808688E-3</v>
      </c>
      <c r="Z10" s="9">
        <f>H10/Tabela1!H10</f>
        <v>9.8034636638875735E-3</v>
      </c>
      <c r="AA10" s="9">
        <f>I10/Tabela1!I10</f>
        <v>1.01182163244518E-2</v>
      </c>
      <c r="AB10" s="9">
        <f>J10/Tabela1!J10</f>
        <v>9.9108674271676956E-3</v>
      </c>
    </row>
    <row r="11" spans="1:28" ht="18.75" x14ac:dyDescent="0.3">
      <c r="A11" s="30" t="s">
        <v>34</v>
      </c>
      <c r="B11" s="14">
        <f>+B12+B13</f>
        <v>17373.014136570921</v>
      </c>
      <c r="C11" s="8">
        <f t="shared" ref="C11:I11" si="1">+C12+C13</f>
        <v>19644.753741466142</v>
      </c>
      <c r="D11" s="8">
        <f t="shared" si="1"/>
        <v>21228.723759003267</v>
      </c>
      <c r="E11" s="8">
        <f t="shared" si="1"/>
        <v>24629.110666334709</v>
      </c>
      <c r="F11" s="8">
        <f t="shared" si="1"/>
        <v>26540.565863505617</v>
      </c>
      <c r="G11" s="8">
        <f t="shared" si="1"/>
        <v>28265.25172740878</v>
      </c>
      <c r="H11" s="8">
        <f t="shared" si="1"/>
        <v>29768.81450423073</v>
      </c>
      <c r="I11" s="8">
        <f t="shared" si="1"/>
        <v>31625.473074966492</v>
      </c>
      <c r="J11" s="8">
        <f t="shared" ref="J11" si="2">+J12+J13</f>
        <v>32731.535919667716</v>
      </c>
      <c r="K11" s="31">
        <f t="shared" ref="K11:K18" si="3">B11/B$18</f>
        <v>0.48012306374397601</v>
      </c>
      <c r="L11" s="32">
        <f t="shared" si="0"/>
        <v>0.47922303129451588</v>
      </c>
      <c r="M11" s="32">
        <f t="shared" si="0"/>
        <v>0.45739525250511776</v>
      </c>
      <c r="N11" s="32">
        <f t="shared" si="0"/>
        <v>0.47806383018994214</v>
      </c>
      <c r="O11" s="32">
        <f t="shared" si="0"/>
        <v>0.49128649427883719</v>
      </c>
      <c r="P11" s="32">
        <f t="shared" si="0"/>
        <v>0.49370871205092581</v>
      </c>
      <c r="Q11" s="32">
        <f t="shared" si="0"/>
        <v>0.49882903855988092</v>
      </c>
      <c r="R11" s="32">
        <f t="shared" si="0"/>
        <v>0.49179665205137396</v>
      </c>
      <c r="S11" s="47">
        <f t="shared" si="0"/>
        <v>0.48875242634549082</v>
      </c>
      <c r="T11" s="32">
        <f>B11/Tabela1!B11</f>
        <v>1.0736078048048077E-2</v>
      </c>
      <c r="U11" s="10">
        <f>C11/Tabela1!C11</f>
        <v>1.0637294698974129E-2</v>
      </c>
      <c r="V11" s="10">
        <f>D11/Tabela1!D11</f>
        <v>1.0310941795291588E-2</v>
      </c>
      <c r="W11" s="10">
        <f>E11/Tabela1!E11</f>
        <v>1.0681776381680943E-2</v>
      </c>
      <c r="X11" s="10">
        <f>F11/Tabela1!F11</f>
        <v>1.0551360799749703E-2</v>
      </c>
      <c r="Y11" s="10">
        <f>G11/Tabela1!G11</f>
        <v>1.0578233593838663E-2</v>
      </c>
      <c r="Z11" s="10">
        <f>H11/Tabela1!H11</f>
        <v>1.062247791001498E-2</v>
      </c>
      <c r="AA11" s="10">
        <f>I11/Tabela1!I11</f>
        <v>1.0828650030787658E-2</v>
      </c>
      <c r="AB11" s="10">
        <f>J11/Tabela1!J11</f>
        <v>1.0711376767733637E-2</v>
      </c>
    </row>
    <row r="12" spans="1:28" ht="18.75" x14ac:dyDescent="0.3">
      <c r="A12" s="33" t="s">
        <v>35</v>
      </c>
      <c r="B12" s="15">
        <f>[1]Total!$G$20</f>
        <v>13680.310655956524</v>
      </c>
      <c r="C12" s="6">
        <f>[2]Total!$G$20</f>
        <v>15454.62308728119</v>
      </c>
      <c r="D12" s="6">
        <f>[3]Total!$G$20</f>
        <v>16797.637282919088</v>
      </c>
      <c r="E12" s="6">
        <f>[4]Total!$G$20</f>
        <v>19516.044777016476</v>
      </c>
      <c r="F12" s="6">
        <f>[5]Total!$G$20</f>
        <v>20994.76918643176</v>
      </c>
      <c r="G12" s="6">
        <f>[6]Total!$G$20</f>
        <v>22388.530662342608</v>
      </c>
      <c r="H12" s="6">
        <f>[7]Total!$G$20</f>
        <v>23561.024226295165</v>
      </c>
      <c r="I12" s="6">
        <f>[8]Total!$G$20</f>
        <v>24908.299163271331</v>
      </c>
      <c r="J12" s="6">
        <f>[9]Total!$G$20</f>
        <v>25800.667778686835</v>
      </c>
      <c r="K12" s="28">
        <f t="shared" si="3"/>
        <v>0.37807099064524469</v>
      </c>
      <c r="L12" s="29">
        <f t="shared" si="0"/>
        <v>0.37700708397113031</v>
      </c>
      <c r="M12" s="29">
        <f t="shared" si="0"/>
        <v>0.36192281899431983</v>
      </c>
      <c r="N12" s="29">
        <f t="shared" si="0"/>
        <v>0.37881656559413984</v>
      </c>
      <c r="O12" s="29">
        <f t="shared" si="0"/>
        <v>0.3886294890938331</v>
      </c>
      <c r="P12" s="29">
        <f t="shared" si="0"/>
        <v>0.39106011666258567</v>
      </c>
      <c r="Q12" s="29">
        <f t="shared" si="0"/>
        <v>0.39480655370466833</v>
      </c>
      <c r="R12" s="29">
        <f t="shared" si="0"/>
        <v>0.38734023386000715</v>
      </c>
      <c r="S12" s="46">
        <f t="shared" si="0"/>
        <v>0.3852596165702673</v>
      </c>
      <c r="T12" s="29">
        <f>B12/Tabela1!B12</f>
        <v>1.0710460590985193E-2</v>
      </c>
      <c r="U12" s="9">
        <f>C12/Tabela1!C12</f>
        <v>1.0631561881795329E-2</v>
      </c>
      <c r="V12" s="9">
        <f>D12/Tabela1!D12</f>
        <v>1.032440860348208E-2</v>
      </c>
      <c r="W12" s="9">
        <f>E12/Tabela1!E12</f>
        <v>1.0710096408765442E-2</v>
      </c>
      <c r="X12" s="9">
        <f>F12/Tabela1!F12</f>
        <v>1.0495238316980057E-2</v>
      </c>
      <c r="Y12" s="9">
        <f>G12/Tabela1!G12</f>
        <v>1.0526624687021646E-2</v>
      </c>
      <c r="Z12" s="9">
        <f>H12/Tabela1!H12</f>
        <v>1.0568837203154709E-2</v>
      </c>
      <c r="AA12" s="9">
        <f>I12/Tabela1!I12</f>
        <v>1.0771831817896184E-2</v>
      </c>
      <c r="AB12" s="9">
        <f>J12/Tabela1!J12</f>
        <v>1.0651318615086515E-2</v>
      </c>
    </row>
    <row r="13" spans="1:28" ht="18.75" x14ac:dyDescent="0.3">
      <c r="A13" s="33" t="s">
        <v>36</v>
      </c>
      <c r="B13" s="15">
        <f>[1]Total!$J$20+[1]Total!$P$20</f>
        <v>3692.7034806143984</v>
      </c>
      <c r="C13" s="6">
        <f>[2]Total!$J$20+[2]Total!$P$20</f>
        <v>4190.1306541849517</v>
      </c>
      <c r="D13" s="6">
        <f>[3]Total!$J$20+[3]Total!$P$20</f>
        <v>4431.0864760841805</v>
      </c>
      <c r="E13" s="6">
        <f>[4]Total!$J$20+[4]Total!$P$20</f>
        <v>5113.0658893182317</v>
      </c>
      <c r="F13" s="6">
        <f>[5]Total!$J$20+[5]Total!$P$20</f>
        <v>5545.7966770738567</v>
      </c>
      <c r="G13" s="6">
        <f>[6]Total!$J$20+[6]Total!$P$20</f>
        <v>5876.7210650661718</v>
      </c>
      <c r="H13" s="6">
        <f>[7]Total!$J$20+[7]Total!$P$20</f>
        <v>6207.7902779355627</v>
      </c>
      <c r="I13" s="6">
        <f>[8]Total!$J$20+[8]Total!$P$20</f>
        <v>6717.1739116951603</v>
      </c>
      <c r="J13" s="6">
        <f>[9]Total!$J$20+[9]Total!$P$20</f>
        <v>6930.8681409808796</v>
      </c>
      <c r="K13" s="28">
        <f t="shared" si="3"/>
        <v>0.10205207309873135</v>
      </c>
      <c r="L13" s="29">
        <f t="shared" si="0"/>
        <v>0.10221594732338561</v>
      </c>
      <c r="M13" s="29">
        <f t="shared" si="0"/>
        <v>9.5472433510797955E-2</v>
      </c>
      <c r="N13" s="29">
        <f t="shared" si="0"/>
        <v>9.9247264595802256E-2</v>
      </c>
      <c r="O13" s="29">
        <f t="shared" si="0"/>
        <v>0.10265700518500413</v>
      </c>
      <c r="P13" s="29">
        <f t="shared" si="0"/>
        <v>0.10264859538834009</v>
      </c>
      <c r="Q13" s="29">
        <f t="shared" si="0"/>
        <v>0.10402248485521254</v>
      </c>
      <c r="R13" s="29">
        <f t="shared" si="0"/>
        <v>0.10445641819136682</v>
      </c>
      <c r="S13" s="46">
        <f t="shared" si="0"/>
        <v>0.1034928097752235</v>
      </c>
      <c r="T13" s="29">
        <f>B13/Tabela1!B13</f>
        <v>1.0832060194524568E-2</v>
      </c>
      <c r="U13" s="9">
        <f>C13/Tabela1!C13</f>
        <v>1.0658492834828913E-2</v>
      </c>
      <c r="V13" s="9">
        <f>D13/Tabela1!D13</f>
        <v>1.0260208432805583E-2</v>
      </c>
      <c r="W13" s="9">
        <f>E13/Tabela1!E13</f>
        <v>1.0575044806998576E-2</v>
      </c>
      <c r="X13" s="9">
        <f>F13/Tabela1!F13</f>
        <v>1.07693736932458E-2</v>
      </c>
      <c r="Y13" s="9">
        <f>G13/Tabela1!G13</f>
        <v>1.077957243781077E-2</v>
      </c>
      <c r="Z13" s="9">
        <f>H13/Tabela1!H13</f>
        <v>1.0831117970240575E-2</v>
      </c>
      <c r="AA13" s="9">
        <f>I13/Tabela1!I13</f>
        <v>1.1044677270447268E-2</v>
      </c>
      <c r="AB13" s="9">
        <f>J13/Tabela1!J13</f>
        <v>1.0941028676713177E-2</v>
      </c>
    </row>
    <row r="14" spans="1:28" ht="18.75" x14ac:dyDescent="0.3">
      <c r="A14" s="30" t="s">
        <v>43</v>
      </c>
      <c r="B14" s="14">
        <f t="shared" ref="B14:I14" si="4">+B15+B16</f>
        <v>4323.7674087543346</v>
      </c>
      <c r="C14" s="8">
        <f t="shared" si="4"/>
        <v>4874.6406653542754</v>
      </c>
      <c r="D14" s="8">
        <f t="shared" si="4"/>
        <v>5486.3571019049068</v>
      </c>
      <c r="E14" s="8">
        <f t="shared" si="4"/>
        <v>5999.4733017300132</v>
      </c>
      <c r="F14" s="8">
        <f t="shared" si="4"/>
        <v>6220.9789785299517</v>
      </c>
      <c r="G14" s="8">
        <f t="shared" si="4"/>
        <v>6517.5350836284861</v>
      </c>
      <c r="H14" s="8">
        <f t="shared" si="4"/>
        <v>7015.9362016741761</v>
      </c>
      <c r="I14" s="8">
        <f t="shared" si="4"/>
        <v>7443.14941232209</v>
      </c>
      <c r="J14" s="8">
        <f t="shared" ref="J14" si="5">+J15+J16</f>
        <v>7994.0901095856125</v>
      </c>
      <c r="K14" s="31">
        <f t="shared" si="3"/>
        <v>0.11949224463229681</v>
      </c>
      <c r="L14" s="32">
        <f t="shared" si="0"/>
        <v>0.11891419494822573</v>
      </c>
      <c r="M14" s="32">
        <f t="shared" si="0"/>
        <v>0.11820935259448984</v>
      </c>
      <c r="N14" s="32">
        <f t="shared" si="0"/>
        <v>0.11645289286339393</v>
      </c>
      <c r="O14" s="32">
        <f t="shared" si="0"/>
        <v>0.11515515415392247</v>
      </c>
      <c r="P14" s="32">
        <f t="shared" si="0"/>
        <v>0.11384168387804171</v>
      </c>
      <c r="Q14" s="32">
        <f t="shared" si="0"/>
        <v>0.11756439644518625</v>
      </c>
      <c r="R14" s="32">
        <f t="shared" si="0"/>
        <v>0.11574580886177097</v>
      </c>
      <c r="S14" s="47">
        <f t="shared" si="0"/>
        <v>0.11936900691350517</v>
      </c>
      <c r="T14" s="32">
        <f>B14/Tabela1!B14</f>
        <v>6.9081354041082522E-3</v>
      </c>
      <c r="U14" s="10">
        <f>C14/Tabela1!C14</f>
        <v>6.9903356545648826E-3</v>
      </c>
      <c r="V14" s="10">
        <f>D14/Tabela1!D14</f>
        <v>7.1669868503690488E-3</v>
      </c>
      <c r="W14" s="10">
        <f>E14/Tabela1!E14</f>
        <v>7.246572512420702E-3</v>
      </c>
      <c r="X14" s="10">
        <f>F14/Tabela1!F14</f>
        <v>7.2140442557308273E-3</v>
      </c>
      <c r="Y14" s="10">
        <f>G14/Tabela1!G14</f>
        <v>7.250285152573319E-3</v>
      </c>
      <c r="Z14" s="10">
        <f>H14/Tabela1!H14</f>
        <v>7.7066865139165455E-3</v>
      </c>
      <c r="AA14" s="10">
        <f>I14/Tabela1!I14</f>
        <v>7.568876011753288E-3</v>
      </c>
      <c r="AB14" s="10">
        <f>J14/Tabela1!J14</f>
        <v>7.4214647336654505E-3</v>
      </c>
    </row>
    <row r="15" spans="1:28" ht="18.75" x14ac:dyDescent="0.3">
      <c r="A15" s="33" t="s">
        <v>37</v>
      </c>
      <c r="B15" s="15">
        <f>[1]Impostos!$B$20</f>
        <v>4035.3119133650193</v>
      </c>
      <c r="C15" s="6">
        <f>[2]Impostos!$B$20</f>
        <v>4589.9007168481057</v>
      </c>
      <c r="D15" s="6">
        <f>[3]Impostos!$B$20</f>
        <v>5155.1771801440773</v>
      </c>
      <c r="E15" s="6">
        <f>[4]Impostos!$B$20</f>
        <v>5614.6560886344223</v>
      </c>
      <c r="F15" s="6">
        <f>[5]Impostos!$B$20</f>
        <v>5787.5752355018321</v>
      </c>
      <c r="G15" s="6">
        <f>[6]Impostos!$B$20</f>
        <v>6066.9788017442388</v>
      </c>
      <c r="H15" s="6">
        <f>[7]Impostos!$B$20</f>
        <v>6544.3608091057695</v>
      </c>
      <c r="I15" s="6">
        <f>[8]Impostos!$B$20</f>
        <v>6916.2208108904688</v>
      </c>
      <c r="J15" s="6">
        <f>[9]Impostos!$B$20</f>
        <v>7393.851266967019</v>
      </c>
      <c r="K15" s="28">
        <f t="shared" si="3"/>
        <v>0.11152044796469562</v>
      </c>
      <c r="L15" s="29">
        <f t="shared" si="0"/>
        <v>0.11196811952017167</v>
      </c>
      <c r="M15" s="29">
        <f t="shared" si="0"/>
        <v>0.11107373174143804</v>
      </c>
      <c r="N15" s="29">
        <f t="shared" si="0"/>
        <v>0.10898339088633065</v>
      </c>
      <c r="O15" s="29">
        <f t="shared" si="0"/>
        <v>0.10713251414637115</v>
      </c>
      <c r="P15" s="29">
        <f t="shared" si="0"/>
        <v>0.10597182431405197</v>
      </c>
      <c r="Q15" s="29">
        <f t="shared" si="0"/>
        <v>0.10966231826031378</v>
      </c>
      <c r="R15" s="29">
        <f t="shared" si="0"/>
        <v>0.1075517267862269</v>
      </c>
      <c r="S15" s="46">
        <f t="shared" si="0"/>
        <v>0.11040614640379204</v>
      </c>
      <c r="T15" s="29">
        <f>B15/Tabela1!B15</f>
        <v>6.9215496784172737E-3</v>
      </c>
      <c r="U15" s="9">
        <f>C15/Tabela1!C15</f>
        <v>6.9976425771519826E-3</v>
      </c>
      <c r="V15" s="9">
        <f>D15/Tabela1!D15</f>
        <v>7.1549896254746058E-3</v>
      </c>
      <c r="W15" s="9">
        <f>E15/Tabela1!E15</f>
        <v>7.2180901700247147E-3</v>
      </c>
      <c r="X15" s="9">
        <f>F15/Tabela1!F15</f>
        <v>7.1786658647443463E-3</v>
      </c>
      <c r="Y15" s="9">
        <f>G15/Tabela1!G15</f>
        <v>7.2209948770203857E-3</v>
      </c>
      <c r="Z15" s="9">
        <f>H15/Tabela1!H15</f>
        <v>7.7037252345549057E-3</v>
      </c>
      <c r="AA15" s="9">
        <f>I15/Tabela1!I15</f>
        <v>7.5706837051494917E-3</v>
      </c>
      <c r="AB15" s="9">
        <f>J15/Tabela1!J15</f>
        <v>7.4460405652891264E-3</v>
      </c>
    </row>
    <row r="16" spans="1:28" ht="18.75" x14ac:dyDescent="0.3">
      <c r="A16" s="34" t="s">
        <v>42</v>
      </c>
      <c r="B16" s="15">
        <f>[1]Total!$Q$20</f>
        <v>288.45549538931567</v>
      </c>
      <c r="C16" s="6">
        <f>[2]Total!$Q$20</f>
        <v>284.7399485061697</v>
      </c>
      <c r="D16" s="6">
        <f>[3]Total!$Q$20</f>
        <v>331.17992176082981</v>
      </c>
      <c r="E16" s="6">
        <f>[4]Total!$Q$20</f>
        <v>384.81721309559077</v>
      </c>
      <c r="F16" s="6">
        <f>[5]Total!$Q$20</f>
        <v>433.40374302811983</v>
      </c>
      <c r="G16" s="6">
        <f>[6]Total!$Q$20</f>
        <v>450.55628188424754</v>
      </c>
      <c r="H16" s="6">
        <f>[7]Total!$Q$20</f>
        <v>471.57539256840624</v>
      </c>
      <c r="I16" s="6">
        <f>[8]Total!$Q$20</f>
        <v>526.92860143162125</v>
      </c>
      <c r="J16" s="6">
        <f>[9]Total!$Q$20</f>
        <v>600.23884261859337</v>
      </c>
      <c r="K16" s="28">
        <f t="shared" si="3"/>
        <v>7.971796667601198E-3</v>
      </c>
      <c r="L16" s="29">
        <f t="shared" si="0"/>
        <v>6.9460754280540587E-3</v>
      </c>
      <c r="M16" s="29">
        <f t="shared" si="0"/>
        <v>7.135620853051799E-3</v>
      </c>
      <c r="N16" s="29">
        <f t="shared" si="0"/>
        <v>7.469501977063274E-3</v>
      </c>
      <c r="O16" s="29">
        <f t="shared" si="0"/>
        <v>8.02264000755132E-3</v>
      </c>
      <c r="P16" s="29">
        <f t="shared" si="0"/>
        <v>7.8698595639897471E-3</v>
      </c>
      <c r="Q16" s="29">
        <f t="shared" si="0"/>
        <v>7.9020781848724592E-3</v>
      </c>
      <c r="R16" s="29">
        <f t="shared" si="0"/>
        <v>8.1940820755440572E-3</v>
      </c>
      <c r="S16" s="46">
        <f t="shared" si="0"/>
        <v>8.9628605097131324E-3</v>
      </c>
      <c r="T16" s="29">
        <f>B16/Tabela1!B16</f>
        <v>6.7257856600754446E-3</v>
      </c>
      <c r="U16" s="9">
        <f>C16/Tabela1!C16</f>
        <v>6.8746215144298425E-3</v>
      </c>
      <c r="V16" s="9">
        <f>D16/Tabela1!D16</f>
        <v>7.3590632126931494E-3</v>
      </c>
      <c r="W16" s="9">
        <f>E16/Tabela1!E16</f>
        <v>7.689270133389099E-3</v>
      </c>
      <c r="X16" s="9">
        <f>F16/Tabela1!F16</f>
        <v>7.7222532789558811E-3</v>
      </c>
      <c r="Y16" s="9">
        <f>G16/Tabela1!G16</f>
        <v>7.6691736350277895E-3</v>
      </c>
      <c r="Z16" s="9">
        <f>H16/Tabela1!H16</f>
        <v>7.7480184110213964E-3</v>
      </c>
      <c r="AA16" s="9">
        <f>I16/Tabela1!I16</f>
        <v>7.5452288423108601E-3</v>
      </c>
      <c r="AB16" s="9">
        <f>J16/Tabela1!J16</f>
        <v>7.131522361716507E-3</v>
      </c>
    </row>
    <row r="17" spans="1:28" ht="37.5" x14ac:dyDescent="0.3">
      <c r="A17" s="35" t="s">
        <v>41</v>
      </c>
      <c r="B17" s="14">
        <f>[1]Total!$V$20</f>
        <v>14487.720821832476</v>
      </c>
      <c r="C17" s="8">
        <f>[2]Total!$V$20</f>
        <v>16473.5305125019</v>
      </c>
      <c r="D17" s="8">
        <f>[3]Total!$V$20</f>
        <v>19697.127492228905</v>
      </c>
      <c r="E17" s="8">
        <f>[4]Total!$V$20</f>
        <v>20889.872587306098</v>
      </c>
      <c r="F17" s="8">
        <f>[5]Total!$V$20</f>
        <v>21261.039073007105</v>
      </c>
      <c r="G17" s="8">
        <f>[6]Total!$V$20</f>
        <v>22468.080020928286</v>
      </c>
      <c r="H17" s="8">
        <f>[7]Total!$V$20</f>
        <v>22892.638144939214</v>
      </c>
      <c r="I17" s="8">
        <f>[8]Total!$V$20</f>
        <v>25237.372567884828</v>
      </c>
      <c r="J17" s="8">
        <f>[9]Total!$V$20</f>
        <v>26243.935972532723</v>
      </c>
      <c r="K17" s="31">
        <f t="shared" si="3"/>
        <v>0.40038469162372725</v>
      </c>
      <c r="L17" s="32">
        <f t="shared" si="0"/>
        <v>0.40186277375725826</v>
      </c>
      <c r="M17" s="32">
        <f t="shared" si="0"/>
        <v>0.42439539490039252</v>
      </c>
      <c r="N17" s="32">
        <f t="shared" si="0"/>
        <v>0.40548327694666386</v>
      </c>
      <c r="O17" s="32">
        <f t="shared" si="0"/>
        <v>0.39355835156724028</v>
      </c>
      <c r="P17" s="32">
        <f t="shared" si="0"/>
        <v>0.39244960407103247</v>
      </c>
      <c r="Q17" s="32">
        <f t="shared" si="0"/>
        <v>0.38360656499493279</v>
      </c>
      <c r="R17" s="32">
        <f t="shared" si="0"/>
        <v>0.3924575390868551</v>
      </c>
      <c r="S17" s="47">
        <f t="shared" si="0"/>
        <v>0.39187856674100408</v>
      </c>
      <c r="T17" s="32">
        <f>B17/Tabela1!B17</f>
        <v>8.8244951593668946E-3</v>
      </c>
      <c r="U17" s="10">
        <f>C17/Tabela1!C17</f>
        <v>8.9908209106136575E-3</v>
      </c>
      <c r="V17" s="10">
        <f>D17/Tabela1!D17</f>
        <v>9.8960549136451002E-3</v>
      </c>
      <c r="W17" s="10">
        <f>E17/Tabela1!E17</f>
        <v>9.5040323399787525E-3</v>
      </c>
      <c r="X17" s="10">
        <f>F17/Tabela1!F17</f>
        <v>8.8541879274121153E-3</v>
      </c>
      <c r="Y17" s="10">
        <f>G17/Tabela1!G17</f>
        <v>9.265829558884154E-3</v>
      </c>
      <c r="Z17" s="10">
        <f>H17/Tabela1!H17</f>
        <v>8.9546024422787387E-3</v>
      </c>
      <c r="AA17" s="53">
        <f>I17/Tabela1!I17</f>
        <v>9.4114763228190929E-3</v>
      </c>
      <c r="AB17" s="53">
        <f>J17/Tabela1!J17</f>
        <v>9.1403749542989781E-3</v>
      </c>
    </row>
    <row r="18" spans="1:28" ht="18.75" x14ac:dyDescent="0.3">
      <c r="A18" s="36" t="s">
        <v>38</v>
      </c>
      <c r="B18" s="37">
        <f t="shared" ref="B18:I18" si="6">B11+B14+B17</f>
        <v>36184.502367157729</v>
      </c>
      <c r="C18" s="38">
        <f t="shared" si="6"/>
        <v>40992.924919322322</v>
      </c>
      <c r="D18" s="38">
        <f t="shared" si="6"/>
        <v>46412.208353137074</v>
      </c>
      <c r="E18" s="38">
        <f t="shared" si="6"/>
        <v>51518.456555370823</v>
      </c>
      <c r="F18" s="38">
        <f t="shared" si="6"/>
        <v>54022.583915042676</v>
      </c>
      <c r="G18" s="38">
        <f t="shared" si="6"/>
        <v>57250.866831965555</v>
      </c>
      <c r="H18" s="38">
        <f t="shared" si="6"/>
        <v>59677.388850844123</v>
      </c>
      <c r="I18" s="38">
        <f t="shared" si="6"/>
        <v>64305.995055173407</v>
      </c>
      <c r="J18" s="38">
        <f t="shared" ref="J18" si="7">J11+J14+J17</f>
        <v>66969.562001786049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9.3118700677504197E-3</v>
      </c>
      <c r="U18" s="40">
        <f>C18/Tabela1!C18</f>
        <v>9.3668525552207983E-3</v>
      </c>
      <c r="V18" s="40">
        <f>D18/Tabela1!D18</f>
        <v>9.6395684007379804E-3</v>
      </c>
      <c r="W18" s="40">
        <f>E18/Tabela1!E18</f>
        <v>9.6628166743139548E-3</v>
      </c>
      <c r="X18" s="40">
        <f>F18/Tabela1!F18</f>
        <v>9.3481615046251618E-3</v>
      </c>
      <c r="Y18" s="40">
        <f>G18/Tabela1!G18</f>
        <v>9.5485157881635002E-3</v>
      </c>
      <c r="Z18" s="40">
        <f>H18/Tabela1!H18</f>
        <v>9.5189450688884496E-3</v>
      </c>
      <c r="AA18" s="52">
        <f>I18/Tabela1!I18</f>
        <v>9.7648166602874349E-3</v>
      </c>
      <c r="AB18" s="52">
        <f>J18/Tabela1!J18</f>
        <v>9.5614240207023381E-3</v>
      </c>
    </row>
    <row r="19" spans="1:28" ht="18.75" x14ac:dyDescent="0.3">
      <c r="A19" s="41" t="s">
        <v>39</v>
      </c>
      <c r="B19" s="16">
        <f>[10]PIB_UF!B$17</f>
        <v>36184.502367157736</v>
      </c>
      <c r="C19" s="7">
        <f>[10]PIB_UF!C$17</f>
        <v>40992.9249193223</v>
      </c>
      <c r="D19" s="7">
        <f>[10]PIB_UF!D$17</f>
        <v>46412.208353137066</v>
      </c>
      <c r="E19" s="7">
        <f>[10]PIB_UF!E$17</f>
        <v>51518.456555370802</v>
      </c>
      <c r="F19" s="7">
        <f>[10]PIB_UF!F$17</f>
        <v>54022.583915042742</v>
      </c>
      <c r="G19" s="7">
        <f>[10]PIB_UF!G$17</f>
        <v>57250.866831965533</v>
      </c>
      <c r="H19" s="7">
        <f>[10]PIB_UF!H$17</f>
        <v>59677.388850844116</v>
      </c>
      <c r="I19" s="7">
        <f>[10]PIB_UF!I$17</f>
        <v>64305.995055173436</v>
      </c>
      <c r="J19" s="7">
        <f>[10]PIB_UF!J$17</f>
        <v>66969.562001786078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15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[1]Total!$E$21</f>
        <v>29853.238673522934</v>
      </c>
      <c r="C10" s="6">
        <f>[2]Total!$E$21</f>
        <v>32985.146453888272</v>
      </c>
      <c r="D10" s="6">
        <f>[3]Total!$E$21</f>
        <v>37671.983411513283</v>
      </c>
      <c r="E10" s="6">
        <f>[4]Total!$E$21</f>
        <v>40987.580091043055</v>
      </c>
      <c r="F10" s="6">
        <f>[5]Total!$E$21</f>
        <v>46997.294725302985</v>
      </c>
      <c r="G10" s="6">
        <f>[6]Total!$E$21</f>
        <v>50105.439800307715</v>
      </c>
      <c r="H10" s="6">
        <f>[7]Total!$E$21</f>
        <v>52838.190142912325</v>
      </c>
      <c r="I10" s="6">
        <f>[8]Total!$E$21</f>
        <v>55675.47565267999</v>
      </c>
      <c r="J10" s="6">
        <f>[9]Total!$E$21</f>
        <v>57209.309490730986</v>
      </c>
      <c r="K10" s="28">
        <f>B10/B$18</f>
        <v>0.89054354749664566</v>
      </c>
      <c r="L10" s="29">
        <f t="shared" ref="L10:S18" si="0">C10/C$18</f>
        <v>0.88886860252969047</v>
      </c>
      <c r="M10" s="29">
        <f t="shared" si="0"/>
        <v>0.88664267076403724</v>
      </c>
      <c r="N10" s="29">
        <f t="shared" si="0"/>
        <v>0.88378540203773681</v>
      </c>
      <c r="O10" s="29">
        <f t="shared" si="0"/>
        <v>0.88780538488055172</v>
      </c>
      <c r="P10" s="29">
        <f t="shared" si="0"/>
        <v>0.89247867443342133</v>
      </c>
      <c r="Q10" s="29">
        <f t="shared" si="0"/>
        <v>0.89397488490510846</v>
      </c>
      <c r="R10" s="29">
        <f t="shared" si="0"/>
        <v>0.89228129473583295</v>
      </c>
      <c r="S10" s="46">
        <f t="shared" si="0"/>
        <v>0.88870769384303849</v>
      </c>
      <c r="T10" s="29">
        <f>B10/Tabela1!B10</f>
        <v>9.038657238474454E-3</v>
      </c>
      <c r="U10" s="9">
        <f>C10/Tabela1!C10</f>
        <v>8.8658761518769485E-3</v>
      </c>
      <c r="V10" s="9">
        <f>D10/Tabela1!D10</f>
        <v>9.2011725226746541E-3</v>
      </c>
      <c r="W10" s="9">
        <f>E10/Tabela1!E10</f>
        <v>9.0008213193147248E-3</v>
      </c>
      <c r="X10" s="9">
        <f>F10/Tabela1!F10</f>
        <v>9.4509971225693688E-3</v>
      </c>
      <c r="Y10" s="9">
        <f>G10/Tabela1!G10</f>
        <v>9.7186418809965345E-3</v>
      </c>
      <c r="Z10" s="9">
        <f>H10/Tabela1!H10</f>
        <v>9.7490637410070757E-3</v>
      </c>
      <c r="AA10" s="9">
        <f>I10/Tabela1!I10</f>
        <v>9.8159735604236836E-3</v>
      </c>
      <c r="AB10" s="9">
        <f>J10/Tabela1!J10</f>
        <v>9.5171987873753014E-3</v>
      </c>
    </row>
    <row r="11" spans="1:28" ht="18.75" x14ac:dyDescent="0.3">
      <c r="A11" s="30" t="s">
        <v>34</v>
      </c>
      <c r="B11" s="14">
        <f>+B12+B13</f>
        <v>16697.980442411645</v>
      </c>
      <c r="C11" s="8">
        <f t="shared" ref="C11:I11" si="1">+C12+C13</f>
        <v>18823.714196625326</v>
      </c>
      <c r="D11" s="8">
        <f t="shared" si="1"/>
        <v>20785.49706082344</v>
      </c>
      <c r="E11" s="8">
        <f t="shared" si="1"/>
        <v>24181.366130568007</v>
      </c>
      <c r="F11" s="8">
        <f t="shared" si="1"/>
        <v>27296.418097526759</v>
      </c>
      <c r="G11" s="8">
        <f t="shared" si="1"/>
        <v>29180.235432849004</v>
      </c>
      <c r="H11" s="8">
        <f t="shared" si="1"/>
        <v>30531.544557868227</v>
      </c>
      <c r="I11" s="8">
        <f t="shared" si="1"/>
        <v>32517.959486494459</v>
      </c>
      <c r="J11" s="8">
        <f t="shared" ref="J11" si="2">+J12+J13</f>
        <v>33750.845252048763</v>
      </c>
      <c r="K11" s="31">
        <f t="shared" ref="K11:K18" si="3">B11/B$18</f>
        <v>0.49811274755939428</v>
      </c>
      <c r="L11" s="32">
        <f t="shared" si="0"/>
        <v>0.50725281925799393</v>
      </c>
      <c r="M11" s="32">
        <f t="shared" si="0"/>
        <v>0.48920462790218233</v>
      </c>
      <c r="N11" s="32">
        <f t="shared" si="0"/>
        <v>0.52140522421805413</v>
      </c>
      <c r="O11" s="32">
        <f t="shared" si="0"/>
        <v>0.51564472203307166</v>
      </c>
      <c r="P11" s="32">
        <f t="shared" si="0"/>
        <v>0.51975869172201727</v>
      </c>
      <c r="Q11" s="32">
        <f t="shared" si="0"/>
        <v>0.51656640695435885</v>
      </c>
      <c r="R11" s="32">
        <f t="shared" si="0"/>
        <v>0.52114807556888765</v>
      </c>
      <c r="S11" s="47">
        <f t="shared" si="0"/>
        <v>0.52429641462568666</v>
      </c>
      <c r="T11" s="32">
        <f>B11/Tabela1!B11</f>
        <v>1.0318924503557458E-2</v>
      </c>
      <c r="U11" s="10">
        <f>C11/Tabela1!C11</f>
        <v>1.0192715972616853E-2</v>
      </c>
      <c r="V11" s="10">
        <f>D11/Tabela1!D11</f>
        <v>1.0095663442295295E-2</v>
      </c>
      <c r="W11" s="10">
        <f>E11/Tabela1!E11</f>
        <v>1.0487587193448625E-2</v>
      </c>
      <c r="X11" s="10">
        <f>F11/Tabela1!F11</f>
        <v>1.0851854379030176E-2</v>
      </c>
      <c r="Y11" s="10">
        <f>G11/Tabela1!G11</f>
        <v>1.0920665052226034E-2</v>
      </c>
      <c r="Z11" s="10">
        <f>H11/Tabela1!H11</f>
        <v>1.0894644715479046E-2</v>
      </c>
      <c r="AA11" s="10">
        <f>I11/Tabela1!I11</f>
        <v>1.1134239862906877E-2</v>
      </c>
      <c r="AB11" s="10">
        <f>J11/Tabela1!J11</f>
        <v>1.1044945174935693E-2</v>
      </c>
    </row>
    <row r="12" spans="1:28" ht="18.75" x14ac:dyDescent="0.3">
      <c r="A12" s="33" t="s">
        <v>35</v>
      </c>
      <c r="B12" s="15">
        <f>[1]Total!$G$21</f>
        <v>13249.954067639308</v>
      </c>
      <c r="C12" s="6">
        <f>[2]Total!$G$21</f>
        <v>14934.140620654141</v>
      </c>
      <c r="D12" s="6">
        <f>[3]Total!$G$21</f>
        <v>16510.316264487301</v>
      </c>
      <c r="E12" s="6">
        <f>[4]Total!$G$21</f>
        <v>19248.174107896251</v>
      </c>
      <c r="F12" s="6">
        <f>[5]Total!$G$21</f>
        <v>21755.201421303133</v>
      </c>
      <c r="G12" s="6">
        <f>[6]Total!$G$21</f>
        <v>23332.865057122814</v>
      </c>
      <c r="H12" s="6">
        <f>[7]Total!$G$21</f>
        <v>24374.667936443344</v>
      </c>
      <c r="I12" s="6">
        <f>[8]Total!$G$21</f>
        <v>25815.355575485406</v>
      </c>
      <c r="J12" s="6">
        <f>[9]Total!$G$21</f>
        <v>26819.914376698864</v>
      </c>
      <c r="K12" s="28">
        <f t="shared" si="3"/>
        <v>0.39525564474277058</v>
      </c>
      <c r="L12" s="29">
        <f t="shared" si="0"/>
        <v>0.40243837395173793</v>
      </c>
      <c r="M12" s="29">
        <f t="shared" si="0"/>
        <v>0.3885845549462113</v>
      </c>
      <c r="N12" s="29">
        <f t="shared" si="0"/>
        <v>0.41503438979938423</v>
      </c>
      <c r="O12" s="29">
        <f t="shared" si="0"/>
        <v>0.41096801600784982</v>
      </c>
      <c r="P12" s="29">
        <f t="shared" si="0"/>
        <v>0.41560526281992588</v>
      </c>
      <c r="Q12" s="29">
        <f t="shared" si="0"/>
        <v>0.41239756517294557</v>
      </c>
      <c r="R12" s="29">
        <f t="shared" si="0"/>
        <v>0.4137290005505545</v>
      </c>
      <c r="S12" s="46">
        <f t="shared" si="0"/>
        <v>0.41662911975271338</v>
      </c>
      <c r="T12" s="29">
        <f>B12/Tabela1!B12</f>
        <v>1.0373529844662159E-2</v>
      </c>
      <c r="U12" s="9">
        <f>C12/Tabela1!C12</f>
        <v>1.0273510991709959E-2</v>
      </c>
      <c r="V12" s="9">
        <f>D12/Tabela1!D12</f>
        <v>1.0147811172266274E-2</v>
      </c>
      <c r="W12" s="9">
        <f>E12/Tabela1!E12</f>
        <v>1.056309322630007E-2</v>
      </c>
      <c r="X12" s="9">
        <f>F12/Tabela1!F12</f>
        <v>1.087537669611721E-2</v>
      </c>
      <c r="Y12" s="9">
        <f>G12/Tabela1!G12</f>
        <v>1.0970631214418153E-2</v>
      </c>
      <c r="Z12" s="9">
        <f>H12/Tabela1!H12</f>
        <v>1.093381573003597E-2</v>
      </c>
      <c r="AA12" s="9">
        <f>I12/Tabela1!I12</f>
        <v>1.1164097024671993E-2</v>
      </c>
      <c r="AB12" s="9">
        <f>J12/Tabela1!J12</f>
        <v>1.1072095331251095E-2</v>
      </c>
    </row>
    <row r="13" spans="1:28" ht="18.75" x14ac:dyDescent="0.3">
      <c r="A13" s="33" t="s">
        <v>36</v>
      </c>
      <c r="B13" s="15">
        <f>[1]Total!$J$21+[1]Total!$P$21</f>
        <v>3448.0263747723357</v>
      </c>
      <c r="C13" s="6">
        <f>[2]Total!$J$21+[2]Total!$P$21</f>
        <v>3889.5735759711852</v>
      </c>
      <c r="D13" s="6">
        <f>[3]Total!$J$21+[3]Total!$P$21</f>
        <v>4275.1807963361389</v>
      </c>
      <c r="E13" s="6">
        <f>[4]Total!$J$21+[4]Total!$P$21</f>
        <v>4933.1920226717539</v>
      </c>
      <c r="F13" s="6">
        <f>[5]Total!$J$21+[5]Total!$P$21</f>
        <v>5541.2166762236284</v>
      </c>
      <c r="G13" s="6">
        <f>[6]Total!$J$21+[6]Total!$P$21</f>
        <v>5847.3703757261919</v>
      </c>
      <c r="H13" s="6">
        <f>[7]Total!$J$21+[7]Total!$P$21</f>
        <v>6156.8766214248844</v>
      </c>
      <c r="I13" s="6">
        <f>[8]Total!$J$21+[8]Total!$P$21</f>
        <v>6702.6039110090533</v>
      </c>
      <c r="J13" s="6">
        <f>[9]Total!$J$21+[9]Total!$P$21</f>
        <v>6930.9308753498972</v>
      </c>
      <c r="K13" s="28">
        <f t="shared" si="3"/>
        <v>0.10285710281662368</v>
      </c>
      <c r="L13" s="29">
        <f t="shared" si="0"/>
        <v>0.10481444530625605</v>
      </c>
      <c r="M13" s="29">
        <f t="shared" si="0"/>
        <v>0.10062007295597106</v>
      </c>
      <c r="N13" s="29">
        <f t="shared" si="0"/>
        <v>0.1063708344186699</v>
      </c>
      <c r="O13" s="29">
        <f t="shared" si="0"/>
        <v>0.10467670602522185</v>
      </c>
      <c r="P13" s="29">
        <f t="shared" si="0"/>
        <v>0.10415342890209137</v>
      </c>
      <c r="Q13" s="29">
        <f t="shared" si="0"/>
        <v>0.10416884178141327</v>
      </c>
      <c r="R13" s="29">
        <f t="shared" si="0"/>
        <v>0.1074190750183332</v>
      </c>
      <c r="S13" s="46">
        <f t="shared" si="0"/>
        <v>0.10766729487297325</v>
      </c>
      <c r="T13" s="29">
        <f>B13/Tabela1!B13</f>
        <v>1.0114332071317039E-2</v>
      </c>
      <c r="U13" s="9">
        <f>C13/Tabela1!C13</f>
        <v>9.8939616712483639E-3</v>
      </c>
      <c r="V13" s="9">
        <f>D13/Tabela1!D13</f>
        <v>9.8992078568279386E-3</v>
      </c>
      <c r="W13" s="9">
        <f>E13/Tabela1!E13</f>
        <v>1.0203022572086946E-2</v>
      </c>
      <c r="X13" s="9">
        <f>F13/Tabela1!F13</f>
        <v>1.0760479796923312E-2</v>
      </c>
      <c r="Y13" s="9">
        <f>G13/Tabela1!G13</f>
        <v>1.0725734952870275E-2</v>
      </c>
      <c r="Z13" s="9">
        <f>H13/Tabela1!H13</f>
        <v>1.0742285745685004E-2</v>
      </c>
      <c r="AA13" s="9">
        <f>I13/Tabela1!I13</f>
        <v>1.1020720624762084E-2</v>
      </c>
      <c r="AB13" s="9">
        <f>J13/Tabela1!J13</f>
        <v>1.0941127708828127E-2</v>
      </c>
    </row>
    <row r="14" spans="1:28" ht="18.75" x14ac:dyDescent="0.3">
      <c r="A14" s="30" t="s">
        <v>43</v>
      </c>
      <c r="B14" s="14">
        <f t="shared" ref="B14:I14" si="4">+B15+B16</f>
        <v>3914.0014022375954</v>
      </c>
      <c r="C14" s="8">
        <f t="shared" si="4"/>
        <v>4363.2874008533445</v>
      </c>
      <c r="D14" s="8">
        <f t="shared" si="4"/>
        <v>5088.4464415794037</v>
      </c>
      <c r="E14" s="8">
        <f t="shared" si="4"/>
        <v>5680.885949707761</v>
      </c>
      <c r="F14" s="8">
        <f t="shared" si="4"/>
        <v>6311.3553817046777</v>
      </c>
      <c r="G14" s="8">
        <f t="shared" si="4"/>
        <v>6440.8483033153152</v>
      </c>
      <c r="H14" s="8">
        <f t="shared" si="4"/>
        <v>6693.2976224310478</v>
      </c>
      <c r="I14" s="8">
        <f t="shared" si="4"/>
        <v>7204.3063999514416</v>
      </c>
      <c r="J14" s="8">
        <f t="shared" ref="J14" si="5">+J15+J16</f>
        <v>7720.2124759742883</v>
      </c>
      <c r="K14" s="31">
        <f t="shared" si="3"/>
        <v>0.11675747250655619</v>
      </c>
      <c r="L14" s="32">
        <f t="shared" si="0"/>
        <v>0.11757986825535938</v>
      </c>
      <c r="M14" s="32">
        <f t="shared" si="0"/>
        <v>0.11976098241811399</v>
      </c>
      <c r="N14" s="32">
        <f t="shared" si="0"/>
        <v>0.1224928151854997</v>
      </c>
      <c r="O14" s="32">
        <f t="shared" si="0"/>
        <v>0.11922506021938137</v>
      </c>
      <c r="P14" s="32">
        <f t="shared" si="0"/>
        <v>0.11472446462657934</v>
      </c>
      <c r="Q14" s="32">
        <f t="shared" si="0"/>
        <v>0.11324460499998926</v>
      </c>
      <c r="R14" s="32">
        <f t="shared" si="0"/>
        <v>0.11545959449585572</v>
      </c>
      <c r="S14" s="47">
        <f t="shared" si="0"/>
        <v>0.11992824745792433</v>
      </c>
      <c r="T14" s="32">
        <f>B14/Tabela1!B14</f>
        <v>6.2534473070364766E-3</v>
      </c>
      <c r="U14" s="10">
        <f>C14/Tabela1!C14</f>
        <v>6.2570444845460533E-3</v>
      </c>
      <c r="V14" s="10">
        <f>D14/Tabela1!D14</f>
        <v>6.6471846542662154E-3</v>
      </c>
      <c r="W14" s="10">
        <f>E14/Tabela1!E14</f>
        <v>6.8617610078335204E-3</v>
      </c>
      <c r="X14" s="10">
        <f>F14/Tabela1!F14</f>
        <v>7.3188475952737477E-3</v>
      </c>
      <c r="Y14" s="10">
        <f>G14/Tabela1!G14</f>
        <v>7.1649766705215896E-3</v>
      </c>
      <c r="Z14" s="10">
        <f>H14/Tabela1!H14</f>
        <v>7.3522827228830875E-3</v>
      </c>
      <c r="AA14" s="10">
        <f>I14/Tabela1!I14</f>
        <v>7.3259985620658828E-3</v>
      </c>
      <c r="AB14" s="10">
        <f>J14/Tabela1!J14</f>
        <v>7.1672052530587756E-3</v>
      </c>
    </row>
    <row r="15" spans="1:28" ht="18.75" x14ac:dyDescent="0.3">
      <c r="A15" s="33" t="s">
        <v>37</v>
      </c>
      <c r="B15" s="15">
        <f>[1]Impostos!$B$21</f>
        <v>3669.2530198272743</v>
      </c>
      <c r="C15" s="6">
        <f>[2]Impostos!$B$21</f>
        <v>4123.9902171715921</v>
      </c>
      <c r="D15" s="6">
        <f>[3]Impostos!$B$21</f>
        <v>4816.3657890170698</v>
      </c>
      <c r="E15" s="6">
        <f>[4]Impostos!$B$21</f>
        <v>5389.719190590612</v>
      </c>
      <c r="F15" s="6">
        <f>[5]Impostos!$B$21</f>
        <v>5939.1883437044826</v>
      </c>
      <c r="G15" s="6">
        <f>[6]Impostos!$B$21</f>
        <v>6036.4504606741702</v>
      </c>
      <c r="H15" s="6">
        <f>[7]Impostos!$B$21</f>
        <v>6266.5912498231901</v>
      </c>
      <c r="I15" s="6">
        <f>[8]Impostos!$B$21</f>
        <v>6721.2998721988097</v>
      </c>
      <c r="J15" s="6">
        <f>[9]Impostos!$B$21</f>
        <v>7164.2858849777322</v>
      </c>
      <c r="K15" s="28">
        <f t="shared" si="3"/>
        <v>0.10945645250335424</v>
      </c>
      <c r="L15" s="29">
        <f t="shared" si="0"/>
        <v>0.11113139747030951</v>
      </c>
      <c r="M15" s="29">
        <f t="shared" si="0"/>
        <v>0.11335732923596264</v>
      </c>
      <c r="N15" s="29">
        <f t="shared" si="0"/>
        <v>0.11621459796226313</v>
      </c>
      <c r="O15" s="29">
        <f t="shared" si="0"/>
        <v>0.11219461511944827</v>
      </c>
      <c r="P15" s="29">
        <f t="shared" si="0"/>
        <v>0.10752132556657876</v>
      </c>
      <c r="Q15" s="29">
        <f t="shared" si="0"/>
        <v>0.10602511509489161</v>
      </c>
      <c r="R15" s="29">
        <f t="shared" si="0"/>
        <v>0.10771870526416702</v>
      </c>
      <c r="S15" s="46">
        <f t="shared" si="0"/>
        <v>0.11129230615696144</v>
      </c>
      <c r="T15" s="29">
        <f>B15/Tabela1!B15</f>
        <v>6.293668892187014E-3</v>
      </c>
      <c r="U15" s="9">
        <f>C15/Tabela1!C15</f>
        <v>6.2873276159348341E-3</v>
      </c>
      <c r="V15" s="9">
        <f>D15/Tabela1!D15</f>
        <v>6.6847454604741299E-3</v>
      </c>
      <c r="W15" s="9">
        <f>E15/Tabela1!E15</f>
        <v>6.928915768776433E-3</v>
      </c>
      <c r="X15" s="9">
        <f>F15/Tabela1!F15</f>
        <v>7.3667204126707173E-3</v>
      </c>
      <c r="Y15" s="9">
        <f>G15/Tabela1!G15</f>
        <v>7.1846596594970415E-3</v>
      </c>
      <c r="Z15" s="9">
        <f>H15/Tabela1!H15</f>
        <v>7.3767474859779908E-3</v>
      </c>
      <c r="AA15" s="9">
        <f>I15/Tabela1!I15</f>
        <v>7.3573179357943937E-3</v>
      </c>
      <c r="AB15" s="9">
        <f>J15/Tabela1!J15</f>
        <v>7.2148548022869571E-3</v>
      </c>
    </row>
    <row r="16" spans="1:28" ht="18.75" x14ac:dyDescent="0.3">
      <c r="A16" s="34" t="s">
        <v>42</v>
      </c>
      <c r="B16" s="15">
        <f>[1]Total!$Q$21</f>
        <v>244.74838241032117</v>
      </c>
      <c r="C16" s="6">
        <f>[2]Total!$Q$21</f>
        <v>239.29718368175256</v>
      </c>
      <c r="D16" s="6">
        <f>[3]Total!$Q$21</f>
        <v>272.08065256233414</v>
      </c>
      <c r="E16" s="6">
        <f>[4]Total!$Q$21</f>
        <v>291.16675911714884</v>
      </c>
      <c r="F16" s="6">
        <f>[5]Total!$Q$21</f>
        <v>372.16703800019519</v>
      </c>
      <c r="G16" s="6">
        <f>[6]Total!$Q$21</f>
        <v>404.39784264114542</v>
      </c>
      <c r="H16" s="6">
        <f>[7]Total!$Q$21</f>
        <v>426.70637260785782</v>
      </c>
      <c r="I16" s="6">
        <f>[8]Total!$Q$21</f>
        <v>483.00652775263165</v>
      </c>
      <c r="J16" s="6">
        <f>[9]Total!$Q$21</f>
        <v>555.92659099655611</v>
      </c>
      <c r="K16" s="28">
        <f t="shared" si="3"/>
        <v>7.3010200032019527E-3</v>
      </c>
      <c r="L16" s="29">
        <f t="shared" si="0"/>
        <v>6.4484707850498762E-3</v>
      </c>
      <c r="M16" s="29">
        <f t="shared" si="0"/>
        <v>6.4036531821513535E-3</v>
      </c>
      <c r="N16" s="29">
        <f t="shared" si="0"/>
        <v>6.278217223236556E-3</v>
      </c>
      <c r="O16" s="29">
        <f t="shared" si="0"/>
        <v>7.0304450999331023E-3</v>
      </c>
      <c r="P16" s="29">
        <f t="shared" si="0"/>
        <v>7.2031390600005921E-3</v>
      </c>
      <c r="Q16" s="29">
        <f t="shared" si="0"/>
        <v>7.2194899050976565E-3</v>
      </c>
      <c r="R16" s="29">
        <f t="shared" si="0"/>
        <v>7.7408892316887046E-3</v>
      </c>
      <c r="S16" s="46">
        <f t="shared" si="0"/>
        <v>8.6359413009628825E-3</v>
      </c>
      <c r="T16" s="29">
        <f>B16/Tabela1!B16</f>
        <v>5.7066867750960914E-3</v>
      </c>
      <c r="U16" s="9">
        <f>C16/Tabela1!C16</f>
        <v>5.7774737121068231E-3</v>
      </c>
      <c r="V16" s="9">
        <f>D16/Tabela1!D16</f>
        <v>6.0458336680295566E-3</v>
      </c>
      <c r="W16" s="9">
        <f>E16/Tabela1!E16</f>
        <v>5.8179826383157269E-3</v>
      </c>
      <c r="X16" s="9">
        <f>F16/Tabela1!F16</f>
        <v>6.6311566887640805E-3</v>
      </c>
      <c r="Y16" s="9">
        <f>G16/Tabela1!G16</f>
        <v>6.8834847000143915E-3</v>
      </c>
      <c r="Z16" s="9">
        <f>H16/Tabela1!H16</f>
        <v>7.0108171104077584E-3</v>
      </c>
      <c r="AA16" s="9">
        <f>I16/Tabela1!I16</f>
        <v>6.916297149788528E-3</v>
      </c>
      <c r="AB16" s="9">
        <f>J16/Tabela1!J16</f>
        <v>6.6050422492967076E-3</v>
      </c>
    </row>
    <row r="17" spans="1:28" ht="37.5" x14ac:dyDescent="0.3">
      <c r="A17" s="35" t="s">
        <v>41</v>
      </c>
      <c r="B17" s="14">
        <f>[1]Total!$V$21</f>
        <v>12910.509848700967</v>
      </c>
      <c r="C17" s="8">
        <f>[2]Total!$V$21</f>
        <v>13922.135073581194</v>
      </c>
      <c r="D17" s="8">
        <f>[3]Total!$V$21</f>
        <v>16614.40569812751</v>
      </c>
      <c r="E17" s="8">
        <f>[4]Total!$V$21</f>
        <v>16515.047201357902</v>
      </c>
      <c r="F17" s="8">
        <f>[5]Total!$V$21</f>
        <v>19328.70958977603</v>
      </c>
      <c r="G17" s="8">
        <f>[6]Total!$V$21</f>
        <v>20520.806524817563</v>
      </c>
      <c r="H17" s="8">
        <f>[7]Total!$V$21</f>
        <v>21879.939212436235</v>
      </c>
      <c r="I17" s="8">
        <f>[8]Total!$V$21</f>
        <v>22674.509638432901</v>
      </c>
      <c r="J17" s="8">
        <f>[9]Total!$V$21</f>
        <v>22902.537647685669</v>
      </c>
      <c r="K17" s="31">
        <f t="shared" si="3"/>
        <v>0.38512977993404945</v>
      </c>
      <c r="L17" s="32">
        <f t="shared" si="0"/>
        <v>0.37516731248664659</v>
      </c>
      <c r="M17" s="32">
        <f t="shared" si="0"/>
        <v>0.39103438967970361</v>
      </c>
      <c r="N17" s="32">
        <f t="shared" si="0"/>
        <v>0.35610196059644611</v>
      </c>
      <c r="O17" s="32">
        <f t="shared" si="0"/>
        <v>0.36513021774754695</v>
      </c>
      <c r="P17" s="32">
        <f t="shared" si="0"/>
        <v>0.36551684365140341</v>
      </c>
      <c r="Q17" s="32">
        <f t="shared" si="0"/>
        <v>0.37018898804565192</v>
      </c>
      <c r="R17" s="32">
        <f t="shared" si="0"/>
        <v>0.36339232993525661</v>
      </c>
      <c r="S17" s="47">
        <f t="shared" si="0"/>
        <v>0.35577533791638905</v>
      </c>
      <c r="T17" s="32">
        <f>B17/Tabela1!B17</f>
        <v>7.8638132985786001E-3</v>
      </c>
      <c r="U17" s="10">
        <f>C17/Tabela1!C17</f>
        <v>7.5983361942328015E-3</v>
      </c>
      <c r="V17" s="10">
        <f>D17/Tabela1!D17</f>
        <v>8.3472613563127535E-3</v>
      </c>
      <c r="W17" s="10">
        <f>E17/Tabela1!E17</f>
        <v>7.5136668278847638E-3</v>
      </c>
      <c r="X17" s="10">
        <f>F17/Tabela1!F17</f>
        <v>8.0494667506409937E-3</v>
      </c>
      <c r="Y17" s="10">
        <f>G17/Tabela1!G17</f>
        <v>8.4627745447179298E-3</v>
      </c>
      <c r="Z17" s="10">
        <f>H17/Tabela1!H17</f>
        <v>8.5584787505980173E-3</v>
      </c>
      <c r="AA17" s="53">
        <f>I17/Tabela1!I17</f>
        <v>8.4557380139167904E-3</v>
      </c>
      <c r="AB17" s="53">
        <f>J17/Tabela1!J17</f>
        <v>7.9766153112052797E-3</v>
      </c>
    </row>
    <row r="18" spans="1:28" ht="18.75" x14ac:dyDescent="0.3">
      <c r="A18" s="36" t="s">
        <v>38</v>
      </c>
      <c r="B18" s="37">
        <f t="shared" ref="B18:I18" si="6">B11+B14+B17</f>
        <v>33522.49169335021</v>
      </c>
      <c r="C18" s="38">
        <f t="shared" si="6"/>
        <v>37109.136671059867</v>
      </c>
      <c r="D18" s="38">
        <f t="shared" si="6"/>
        <v>42488.349200530356</v>
      </c>
      <c r="E18" s="38">
        <f t="shared" si="6"/>
        <v>46377.29928163367</v>
      </c>
      <c r="F18" s="38">
        <f t="shared" si="6"/>
        <v>52936.483069007467</v>
      </c>
      <c r="G18" s="38">
        <f t="shared" si="6"/>
        <v>56141.890260981883</v>
      </c>
      <c r="H18" s="38">
        <f t="shared" si="6"/>
        <v>59104.781392735509</v>
      </c>
      <c r="I18" s="38">
        <f t="shared" si="6"/>
        <v>62396.775524878802</v>
      </c>
      <c r="J18" s="38">
        <f t="shared" ref="J18" si="7">J11+J14+J17</f>
        <v>64373.595375708719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8.6268171889809977E-3</v>
      </c>
      <c r="U18" s="40">
        <f>C18/Tabela1!C18</f>
        <v>8.4794098575169743E-3</v>
      </c>
      <c r="V18" s="40">
        <f>D18/Tabela1!D18</f>
        <v>8.8246037602145218E-3</v>
      </c>
      <c r="W18" s="40">
        <f>E18/Tabela1!E18</f>
        <v>8.6985397228772389E-3</v>
      </c>
      <c r="X18" s="40">
        <f>F18/Tabela1!F18</f>
        <v>9.1602207327617854E-3</v>
      </c>
      <c r="Y18" s="40">
        <f>G18/Tabela1!G18</f>
        <v>9.3635564874105428E-3</v>
      </c>
      <c r="Z18" s="40">
        <f>H18/Tabela1!H18</f>
        <v>9.4276103264553501E-3</v>
      </c>
      <c r="AA18" s="52">
        <f>I18/Tabela1!I18</f>
        <v>9.4749031201645986E-3</v>
      </c>
      <c r="AB18" s="52">
        <f>J18/Tabela1!J18</f>
        <v>9.1907909015122285E-3</v>
      </c>
    </row>
    <row r="19" spans="1:28" ht="18.75" x14ac:dyDescent="0.3">
      <c r="A19" s="41" t="s">
        <v>39</v>
      </c>
      <c r="B19" s="16">
        <f>[10]PIB_UF!B$18</f>
        <v>33522.491693350195</v>
      </c>
      <c r="C19" s="7">
        <f>[10]PIB_UF!C$18</f>
        <v>37109.136671059801</v>
      </c>
      <c r="D19" s="7">
        <f>[10]PIB_UF!D$18</f>
        <v>42488.349200530371</v>
      </c>
      <c r="E19" s="7">
        <f>[10]PIB_UF!E$18</f>
        <v>46377.29928163367</v>
      </c>
      <c r="F19" s="7">
        <f>[10]PIB_UF!F$18</f>
        <v>52936.48306900754</v>
      </c>
      <c r="G19" s="7">
        <f>[10]PIB_UF!G$18</f>
        <v>56141.89026098192</v>
      </c>
      <c r="H19" s="7">
        <f>[10]PIB_UF!H$18</f>
        <v>59104.781392735546</v>
      </c>
      <c r="I19" s="7">
        <f>[10]PIB_UF!I$18</f>
        <v>62396.775524878729</v>
      </c>
      <c r="J19" s="7">
        <f>[10]PIB_UF!J$18</f>
        <v>64373.595375708705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16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[1]Total!$E$22</f>
        <v>82952.491613821156</v>
      </c>
      <c r="C10" s="6">
        <f>[2]Total!$E$22</f>
        <v>93644.413163946912</v>
      </c>
      <c r="D10" s="6">
        <f>[3]Total!$E$22</f>
        <v>108607.67172406058</v>
      </c>
      <c r="E10" s="6">
        <f>[4]Total!$E$22</f>
        <v>120895.70683456121</v>
      </c>
      <c r="F10" s="6">
        <f>[5]Total!$E$22</f>
        <v>133320.67102465604</v>
      </c>
      <c r="G10" s="6">
        <f>[6]Total!$E$22</f>
        <v>134499.61519049827</v>
      </c>
      <c r="H10" s="6">
        <f>[7]Total!$E$22</f>
        <v>144025.38049972028</v>
      </c>
      <c r="I10" s="6">
        <f>[8]Total!$E$22</f>
        <v>156332.01108580275</v>
      </c>
      <c r="J10" s="6">
        <f>[9]Total!$E$22</f>
        <v>159521.60259038542</v>
      </c>
      <c r="K10" s="28">
        <f>B10/B$18</f>
        <v>0.85351060861689076</v>
      </c>
      <c r="L10" s="29">
        <f t="shared" ref="L10:S18" si="0">C10/C$18</f>
        <v>0.85006434226875516</v>
      </c>
      <c r="M10" s="29">
        <f t="shared" si="0"/>
        <v>0.84857007200373202</v>
      </c>
      <c r="N10" s="29">
        <f t="shared" si="0"/>
        <v>0.85650365685645313</v>
      </c>
      <c r="O10" s="29">
        <f t="shared" si="0"/>
        <v>0.85934250060498107</v>
      </c>
      <c r="P10" s="29">
        <f t="shared" si="0"/>
        <v>0.85688374446572235</v>
      </c>
      <c r="Q10" s="29">
        <f t="shared" si="0"/>
        <v>0.86064927908422872</v>
      </c>
      <c r="R10" s="29">
        <f t="shared" si="0"/>
        <v>0.86081405631780439</v>
      </c>
      <c r="S10" s="46">
        <f t="shared" si="0"/>
        <v>0.85602313781180606</v>
      </c>
      <c r="T10" s="29">
        <f>B10/Tabela1!B10</f>
        <v>2.5115504115797691E-2</v>
      </c>
      <c r="U10" s="9">
        <f>C10/Tabela1!C10</f>
        <v>2.5170110146013325E-2</v>
      </c>
      <c r="V10" s="9">
        <f>D10/Tabela1!D10</f>
        <v>2.6526820048282468E-2</v>
      </c>
      <c r="W10" s="9">
        <f>E10/Tabela1!E10</f>
        <v>2.654854600035134E-2</v>
      </c>
      <c r="X10" s="9">
        <f>F10/Tabela1!F10</f>
        <v>2.6810336331011413E-2</v>
      </c>
      <c r="Y10" s="9">
        <f>G10/Tabela1!G10</f>
        <v>2.6088057471960691E-2</v>
      </c>
      <c r="Z10" s="9">
        <f>H10/Tabela1!H10</f>
        <v>2.6573821151270396E-2</v>
      </c>
      <c r="AA10" s="9">
        <f>I10/Tabela1!I10</f>
        <v>2.7562420787189717E-2</v>
      </c>
      <c r="AB10" s="9">
        <f>J10/Tabela1!J10</f>
        <v>2.653761802490132E-2</v>
      </c>
    </row>
    <row r="11" spans="1:28" ht="18.75" x14ac:dyDescent="0.3">
      <c r="A11" s="30" t="s">
        <v>34</v>
      </c>
      <c r="B11" s="14">
        <f>+B12+B13</f>
        <v>45615.502583737791</v>
      </c>
      <c r="C11" s="8">
        <f t="shared" ref="C11:I11" si="1">+C12+C13</f>
        <v>52767.319598217357</v>
      </c>
      <c r="D11" s="8">
        <f t="shared" si="1"/>
        <v>59656.309594466809</v>
      </c>
      <c r="E11" s="8">
        <f t="shared" si="1"/>
        <v>66931.746297752514</v>
      </c>
      <c r="F11" s="8">
        <f t="shared" si="1"/>
        <v>73479.192036414504</v>
      </c>
      <c r="G11" s="8">
        <f t="shared" si="1"/>
        <v>75836.255438366643</v>
      </c>
      <c r="H11" s="8">
        <f t="shared" si="1"/>
        <v>78670.081841112769</v>
      </c>
      <c r="I11" s="8">
        <f t="shared" si="1"/>
        <v>83365.167185509257</v>
      </c>
      <c r="J11" s="8">
        <f t="shared" ref="J11" si="2">+J12+J13</f>
        <v>87641.581830046533</v>
      </c>
      <c r="K11" s="31">
        <f t="shared" ref="K11:K18" si="3">B11/B$18</f>
        <v>0.4693447371522293</v>
      </c>
      <c r="L11" s="32">
        <f t="shared" si="0"/>
        <v>0.47899939048166557</v>
      </c>
      <c r="M11" s="32">
        <f t="shared" si="0"/>
        <v>0.46610481676350007</v>
      </c>
      <c r="N11" s="32">
        <f t="shared" si="0"/>
        <v>0.4741879340865468</v>
      </c>
      <c r="O11" s="32">
        <f t="shared" si="0"/>
        <v>0.47362342344742903</v>
      </c>
      <c r="P11" s="32">
        <f t="shared" si="0"/>
        <v>0.48314528212031144</v>
      </c>
      <c r="Q11" s="32">
        <f t="shared" si="0"/>
        <v>0.47010706715114337</v>
      </c>
      <c r="R11" s="32">
        <f t="shared" si="0"/>
        <v>0.4590352751311032</v>
      </c>
      <c r="S11" s="47">
        <f t="shared" si="0"/>
        <v>0.4703013301188359</v>
      </c>
      <c r="T11" s="32">
        <f>B11/Tabela1!B11</f>
        <v>2.8189212999547509E-2</v>
      </c>
      <c r="U11" s="10">
        <f>C11/Tabela1!C11</f>
        <v>2.8572591768172489E-2</v>
      </c>
      <c r="V11" s="10">
        <f>D11/Tabela1!D11</f>
        <v>2.8975492965730845E-2</v>
      </c>
      <c r="W11" s="10">
        <f>E11/Tabela1!E11</f>
        <v>2.9028654606081724E-2</v>
      </c>
      <c r="X11" s="10">
        <f>F11/Tabela1!F11</f>
        <v>2.92120925543785E-2</v>
      </c>
      <c r="Y11" s="10">
        <f>G11/Tabela1!G11</f>
        <v>2.838161968786411E-2</v>
      </c>
      <c r="Z11" s="10">
        <f>H11/Tabela1!H11</f>
        <v>2.8072035129834472E-2</v>
      </c>
      <c r="AA11" s="10">
        <f>I11/Tabela1!I11</f>
        <v>2.8544465345074984E-2</v>
      </c>
      <c r="AB11" s="10">
        <f>J11/Tabela1!J11</f>
        <v>2.868065848806392E-2</v>
      </c>
    </row>
    <row r="12" spans="1:28" ht="18.75" x14ac:dyDescent="0.3">
      <c r="A12" s="33" t="s">
        <v>35</v>
      </c>
      <c r="B12" s="15">
        <f>[1]Total!$G$22</f>
        <v>36019.69584693759</v>
      </c>
      <c r="C12" s="6">
        <f>[2]Total!$G$22</f>
        <v>41572.128475645317</v>
      </c>
      <c r="D12" s="6">
        <f>[3]Total!$G$22</f>
        <v>47212.057941918909</v>
      </c>
      <c r="E12" s="6">
        <f>[4]Total!$G$22</f>
        <v>53033.537028409475</v>
      </c>
      <c r="F12" s="6">
        <f>[5]Total!$G$22</f>
        <v>58494.200526822613</v>
      </c>
      <c r="G12" s="6">
        <f>[6]Total!$G$22</f>
        <v>60489.762910210789</v>
      </c>
      <c r="H12" s="6">
        <f>[7]Total!$G$22</f>
        <v>62656.251388378005</v>
      </c>
      <c r="I12" s="6">
        <f>[8]Total!$G$22</f>
        <v>65930.415015010847</v>
      </c>
      <c r="J12" s="6">
        <f>[9]Total!$G$22</f>
        <v>69322.639361044698</v>
      </c>
      <c r="K12" s="28">
        <f t="shared" si="3"/>
        <v>0.37061204463438574</v>
      </c>
      <c r="L12" s="29">
        <f t="shared" si="0"/>
        <v>0.37737418448543525</v>
      </c>
      <c r="M12" s="29">
        <f t="shared" si="0"/>
        <v>0.36887577802980498</v>
      </c>
      <c r="N12" s="29">
        <f t="shared" si="0"/>
        <v>0.37572399872746642</v>
      </c>
      <c r="O12" s="29">
        <f t="shared" si="0"/>
        <v>0.37703495013397254</v>
      </c>
      <c r="P12" s="29">
        <f t="shared" si="0"/>
        <v>0.38537429620844682</v>
      </c>
      <c r="Q12" s="29">
        <f t="shared" si="0"/>
        <v>0.37441357488815985</v>
      </c>
      <c r="R12" s="29">
        <f t="shared" si="0"/>
        <v>0.36303395312069803</v>
      </c>
      <c r="S12" s="46">
        <f t="shared" si="0"/>
        <v>0.37199841465744093</v>
      </c>
      <c r="T12" s="29">
        <f>B12/Tabela1!B12</f>
        <v>2.820020265401816E-2</v>
      </c>
      <c r="U12" s="9">
        <f>C12/Tabela1!C12</f>
        <v>2.8598345876872648E-2</v>
      </c>
      <c r="V12" s="9">
        <f>D12/Tabela1!D12</f>
        <v>2.9018163030541132E-2</v>
      </c>
      <c r="W12" s="9">
        <f>E12/Tabela1!E12</f>
        <v>2.910396552999351E-2</v>
      </c>
      <c r="X12" s="9">
        <f>F12/Tabela1!F12</f>
        <v>2.9241120454278402E-2</v>
      </c>
      <c r="Y12" s="9">
        <f>G12/Tabela1!G12</f>
        <v>2.8441037116996984E-2</v>
      </c>
      <c r="Z12" s="9">
        <f>H12/Tabela1!H12</f>
        <v>2.8105897023978026E-2</v>
      </c>
      <c r="AA12" s="9">
        <f>I12/Tabela1!I12</f>
        <v>2.8512237530574174E-2</v>
      </c>
      <c r="AB12" s="9">
        <f>J12/Tabela1!J12</f>
        <v>2.8618542954270985E-2</v>
      </c>
    </row>
    <row r="13" spans="1:28" ht="18.75" x14ac:dyDescent="0.3">
      <c r="A13" s="33" t="s">
        <v>36</v>
      </c>
      <c r="B13" s="15">
        <f>[1]Total!$J$22+[1]Total!$P$22</f>
        <v>9595.806736800203</v>
      </c>
      <c r="C13" s="6">
        <f>[2]Total!$J$22+[2]Total!$P$22</f>
        <v>11195.191122572041</v>
      </c>
      <c r="D13" s="6">
        <f>[3]Total!$J$22+[3]Total!$P$22</f>
        <v>12444.2516525479</v>
      </c>
      <c r="E13" s="6">
        <f>[4]Total!$J$22+[4]Total!$P$22</f>
        <v>13898.209269343031</v>
      </c>
      <c r="F13" s="6">
        <f>[5]Total!$J$22+[5]Total!$P$22</f>
        <v>14984.991509591886</v>
      </c>
      <c r="G13" s="6">
        <f>[6]Total!$J$22+[6]Total!$P$22</f>
        <v>15346.492528155859</v>
      </c>
      <c r="H13" s="6">
        <f>[7]Total!$J$22+[7]Total!$P$22</f>
        <v>16013.830452734766</v>
      </c>
      <c r="I13" s="6">
        <f>[8]Total!$J$22+[8]Total!$P$22</f>
        <v>17434.752170498406</v>
      </c>
      <c r="J13" s="6">
        <f>[9]Total!$J$22+[9]Total!$P$22</f>
        <v>18318.942469001835</v>
      </c>
      <c r="K13" s="28">
        <f t="shared" si="3"/>
        <v>9.873269251784357E-2</v>
      </c>
      <c r="L13" s="29">
        <f t="shared" si="0"/>
        <v>0.10162520599623033</v>
      </c>
      <c r="M13" s="29">
        <f t="shared" si="0"/>
        <v>9.7229038733695136E-2</v>
      </c>
      <c r="N13" s="29">
        <f t="shared" si="0"/>
        <v>9.8463935359080323E-2</v>
      </c>
      <c r="O13" s="29">
        <f t="shared" si="0"/>
        <v>9.6588473313456491E-2</v>
      </c>
      <c r="P13" s="29">
        <f t="shared" si="0"/>
        <v>9.7770985911864644E-2</v>
      </c>
      <c r="Q13" s="29">
        <f t="shared" si="0"/>
        <v>9.5693492262983543E-2</v>
      </c>
      <c r="R13" s="29">
        <f t="shared" si="0"/>
        <v>9.6001322010405149E-2</v>
      </c>
      <c r="S13" s="46">
        <f t="shared" si="0"/>
        <v>9.8302915461394982E-2</v>
      </c>
      <c r="T13" s="29">
        <f>B13/Tabela1!B13</f>
        <v>2.8148037537731044E-2</v>
      </c>
      <c r="U13" s="9">
        <f>C13/Tabela1!C13</f>
        <v>2.8477361259677661E-2</v>
      </c>
      <c r="V13" s="9">
        <f>D13/Tabela1!D13</f>
        <v>2.8814742486872002E-2</v>
      </c>
      <c r="W13" s="9">
        <f>E13/Tabela1!E13</f>
        <v>2.8744825304792387E-2</v>
      </c>
      <c r="X13" s="9">
        <f>F13/Tabela1!F13</f>
        <v>2.909933103462771E-2</v>
      </c>
      <c r="Y13" s="9">
        <f>G13/Tabela1!G13</f>
        <v>2.8149817907295059E-2</v>
      </c>
      <c r="Z13" s="9">
        <f>H13/Tabela1!H13</f>
        <v>2.7940326432335974E-2</v>
      </c>
      <c r="AA13" s="9">
        <f>I13/Tabela1!I13</f>
        <v>2.866699798826405E-2</v>
      </c>
      <c r="AB13" s="9">
        <f>J13/Tabela1!J13</f>
        <v>2.8918177463991217E-2</v>
      </c>
    </row>
    <row r="14" spans="1:28" ht="18.75" x14ac:dyDescent="0.3">
      <c r="A14" s="30" t="s">
        <v>43</v>
      </c>
      <c r="B14" s="14">
        <f t="shared" ref="B14:I14" si="4">+B15+B16</f>
        <v>15115.76978944146</v>
      </c>
      <c r="C14" s="8">
        <f t="shared" si="4"/>
        <v>17384.051142523589</v>
      </c>
      <c r="D14" s="8">
        <f t="shared" si="4"/>
        <v>20386.579855195934</v>
      </c>
      <c r="E14" s="8">
        <f t="shared" si="4"/>
        <v>21366.132958687187</v>
      </c>
      <c r="F14" s="8">
        <f t="shared" si="4"/>
        <v>23131.636574666711</v>
      </c>
      <c r="G14" s="8">
        <f t="shared" si="4"/>
        <v>23862.074177883558</v>
      </c>
      <c r="H14" s="8">
        <f t="shared" si="4"/>
        <v>24771.117887146447</v>
      </c>
      <c r="I14" s="8">
        <f t="shared" si="4"/>
        <v>27038.651766423925</v>
      </c>
      <c r="J14" s="8">
        <f t="shared" ref="J14" si="5">+J15+J16</f>
        <v>28806.537589680433</v>
      </c>
      <c r="K14" s="31">
        <f t="shared" si="3"/>
        <v>0.15552841899868153</v>
      </c>
      <c r="L14" s="32">
        <f t="shared" si="0"/>
        <v>0.15780505746310849</v>
      </c>
      <c r="M14" s="32">
        <f t="shared" si="0"/>
        <v>0.15928378963491752</v>
      </c>
      <c r="N14" s="32">
        <f t="shared" si="0"/>
        <v>0.1513715539712216</v>
      </c>
      <c r="O14" s="32">
        <f t="shared" si="0"/>
        <v>0.1490991476744333</v>
      </c>
      <c r="P14" s="32">
        <f t="shared" si="0"/>
        <v>0.15202291429089657</v>
      </c>
      <c r="Q14" s="32">
        <f t="shared" si="0"/>
        <v>0.14802422099294116</v>
      </c>
      <c r="R14" s="32">
        <f t="shared" si="0"/>
        <v>0.14888346502269029</v>
      </c>
      <c r="S14" s="47">
        <f t="shared" si="0"/>
        <v>0.15458133755295048</v>
      </c>
      <c r="T14" s="32">
        <f>B14/Tabela1!B14</f>
        <v>2.4150647935263038E-2</v>
      </c>
      <c r="U14" s="10">
        <f>C14/Tabela1!C14</f>
        <v>2.4929089314428526E-2</v>
      </c>
      <c r="V14" s="10">
        <f>D14/Tabela1!D14</f>
        <v>2.6631578483190081E-2</v>
      </c>
      <c r="W14" s="10">
        <f>E14/Tabela1!E14</f>
        <v>2.5807470757558217E-2</v>
      </c>
      <c r="X14" s="10">
        <f>F14/Tabela1!F14</f>
        <v>2.6824178402313187E-2</v>
      </c>
      <c r="Y14" s="10">
        <f>G14/Tabela1!G14</f>
        <v>2.6544827131976832E-2</v>
      </c>
      <c r="Z14" s="10">
        <f>H14/Tabela1!H14</f>
        <v>2.7209945282848241E-2</v>
      </c>
      <c r="AA14" s="10">
        <f>I14/Tabela1!I14</f>
        <v>2.7495377481773536E-2</v>
      </c>
      <c r="AB14" s="10">
        <f>J14/Tabela1!J14</f>
        <v>2.6743093946923684E-2</v>
      </c>
    </row>
    <row r="15" spans="1:28" ht="18.75" x14ac:dyDescent="0.3">
      <c r="A15" s="33" t="s">
        <v>37</v>
      </c>
      <c r="B15" s="15">
        <f>[1]Impostos!$B$22</f>
        <v>14237.268860562659</v>
      </c>
      <c r="C15" s="6">
        <f>[2]Impostos!$B$22</f>
        <v>16517.145799951428</v>
      </c>
      <c r="D15" s="6">
        <f>[3]Impostos!$B$22</f>
        <v>19381.371617527991</v>
      </c>
      <c r="E15" s="6">
        <f>[4]Impostos!$B$22</f>
        <v>20254.544967367608</v>
      </c>
      <c r="F15" s="6">
        <f>[5]Impostos!$B$22</f>
        <v>21821.976907684879</v>
      </c>
      <c r="G15" s="6">
        <f>[6]Impostos!$B$22</f>
        <v>22464.05235387844</v>
      </c>
      <c r="H15" s="6">
        <f>[7]Impostos!$B$22</f>
        <v>23319.650745725085</v>
      </c>
      <c r="I15" s="6">
        <f>[8]Impostos!$B$22</f>
        <v>25277.489756370356</v>
      </c>
      <c r="J15" s="6">
        <f>[9]Impostos!$B$22</f>
        <v>26830.372658974862</v>
      </c>
      <c r="K15" s="28">
        <f t="shared" si="3"/>
        <v>0.14648939138310935</v>
      </c>
      <c r="L15" s="29">
        <f t="shared" si="0"/>
        <v>0.14993565773124504</v>
      </c>
      <c r="M15" s="29">
        <f t="shared" si="0"/>
        <v>0.15142992799626809</v>
      </c>
      <c r="N15" s="29">
        <f t="shared" si="0"/>
        <v>0.14349634314354676</v>
      </c>
      <c r="O15" s="29">
        <f t="shared" si="0"/>
        <v>0.14065749939501895</v>
      </c>
      <c r="P15" s="29">
        <f t="shared" si="0"/>
        <v>0.14311625553427779</v>
      </c>
      <c r="Q15" s="29">
        <f t="shared" si="0"/>
        <v>0.1393507209157713</v>
      </c>
      <c r="R15" s="29">
        <f t="shared" si="0"/>
        <v>0.13918594368219556</v>
      </c>
      <c r="S15" s="46">
        <f t="shared" si="0"/>
        <v>0.14397686218819389</v>
      </c>
      <c r="T15" s="29">
        <f>B15/Tabela1!B15</f>
        <v>2.4420408092120094E-2</v>
      </c>
      <c r="U15" s="9">
        <f>C15/Tabela1!C15</f>
        <v>2.5181608455822315E-2</v>
      </c>
      <c r="V15" s="9">
        <f>D15/Tabela1!D15</f>
        <v>2.6899853876022374E-2</v>
      </c>
      <c r="W15" s="9">
        <f>E15/Tabela1!E15</f>
        <v>2.603884006773383E-2</v>
      </c>
      <c r="X15" s="9">
        <f>F15/Tabela1!F15</f>
        <v>2.7067065973934368E-2</v>
      </c>
      <c r="Y15" s="9">
        <f>G15/Tabela1!G15</f>
        <v>2.6736999133380561E-2</v>
      </c>
      <c r="Z15" s="9">
        <f>H15/Tabela1!H15</f>
        <v>2.7450837010833583E-2</v>
      </c>
      <c r="AA15" s="9">
        <f>I15/Tabela1!I15</f>
        <v>2.7669428874263702E-2</v>
      </c>
      <c r="AB15" s="9">
        <f>J15/Tabela1!J15</f>
        <v>2.7019754115570883E-2</v>
      </c>
    </row>
    <row r="16" spans="1:28" ht="18.75" x14ac:dyDescent="0.3">
      <c r="A16" s="34" t="s">
        <v>42</v>
      </c>
      <c r="B16" s="15">
        <f>[1]Total!$Q$22</f>
        <v>878.5009288788001</v>
      </c>
      <c r="C16" s="6">
        <f>[2]Total!$Q$22</f>
        <v>866.90534257216245</v>
      </c>
      <c r="D16" s="6">
        <f>[3]Total!$Q$22</f>
        <v>1005.208237667943</v>
      </c>
      <c r="E16" s="6">
        <f>[4]Total!$Q$22</f>
        <v>1111.5879913195784</v>
      </c>
      <c r="F16" s="6">
        <f>[5]Total!$Q$22</f>
        <v>1309.6596669818332</v>
      </c>
      <c r="G16" s="6">
        <f>[6]Total!$Q$22</f>
        <v>1398.0218240051181</v>
      </c>
      <c r="H16" s="6">
        <f>[7]Total!$Q$22</f>
        <v>1451.467141421364</v>
      </c>
      <c r="I16" s="6">
        <f>[8]Total!$Q$22</f>
        <v>1761.1620100535702</v>
      </c>
      <c r="J16" s="6">
        <f>[9]Total!$Q$22</f>
        <v>1976.16493070557</v>
      </c>
      <c r="K16" s="28">
        <f t="shared" si="3"/>
        <v>9.0390276155721729E-3</v>
      </c>
      <c r="L16" s="29">
        <f t="shared" si="0"/>
        <v>7.8693997318634631E-3</v>
      </c>
      <c r="M16" s="29">
        <f t="shared" si="0"/>
        <v>7.8538616386494408E-3</v>
      </c>
      <c r="N16" s="29">
        <f t="shared" si="0"/>
        <v>7.8752108276748285E-3</v>
      </c>
      <c r="O16" s="29">
        <f t="shared" si="0"/>
        <v>8.4416482794143575E-3</v>
      </c>
      <c r="P16" s="29">
        <f t="shared" si="0"/>
        <v>8.9066587566187568E-3</v>
      </c>
      <c r="Q16" s="29">
        <f t="shared" si="0"/>
        <v>8.6735000771698649E-3</v>
      </c>
      <c r="R16" s="29">
        <f t="shared" si="0"/>
        <v>9.6975213404947337E-3</v>
      </c>
      <c r="S16" s="46">
        <f t="shared" si="0"/>
        <v>1.0604475364756585E-2</v>
      </c>
      <c r="T16" s="29">
        <f>B16/Tabela1!B16</f>
        <v>2.0483606810268607E-2</v>
      </c>
      <c r="U16" s="9">
        <f>C16/Tabela1!C16</f>
        <v>2.0930136955797155E-2</v>
      </c>
      <c r="V16" s="9">
        <f>D16/Tabela1!D16</f>
        <v>2.2336471738949468E-2</v>
      </c>
      <c r="W16" s="9">
        <f>E16/Tabela1!E16</f>
        <v>2.2211325407017115E-2</v>
      </c>
      <c r="X16" s="9">
        <f>F16/Tabela1!F16</f>
        <v>2.3335109168659277E-2</v>
      </c>
      <c r="Y16" s="9">
        <f>G16/Tabela1!G16</f>
        <v>2.3796521200447979E-2</v>
      </c>
      <c r="Z16" s="9">
        <f>H16/Tabela1!H16</f>
        <v>2.3847711971302643E-2</v>
      </c>
      <c r="AA16" s="9">
        <f>I16/Tabela1!I16</f>
        <v>2.5218540724748984E-2</v>
      </c>
      <c r="AB16" s="9">
        <f>J16/Tabela1!J16</f>
        <v>2.3479094308999603E-2</v>
      </c>
    </row>
    <row r="17" spans="1:28" ht="37.5" x14ac:dyDescent="0.3">
      <c r="A17" s="35" t="s">
        <v>41</v>
      </c>
      <c r="B17" s="14">
        <f>[1]Total!$V$22</f>
        <v>36458.488101204559</v>
      </c>
      <c r="C17" s="8">
        <f>[2]Total!$V$22</f>
        <v>40010.188223157384</v>
      </c>
      <c r="D17" s="8">
        <f>[3]Total!$V$22</f>
        <v>47946.153891925816</v>
      </c>
      <c r="E17" s="8">
        <f>[4]Total!$V$22</f>
        <v>52852.372545489117</v>
      </c>
      <c r="F17" s="8">
        <f>[5]Total!$V$22</f>
        <v>58531.819321259696</v>
      </c>
      <c r="G17" s="8">
        <f>[6]Total!$V$22</f>
        <v>57265.337928126493</v>
      </c>
      <c r="H17" s="8">
        <f>[7]Total!$V$22</f>
        <v>63903.831517186147</v>
      </c>
      <c r="I17" s="8">
        <f>[8]Total!$V$22</f>
        <v>71205.681890239925</v>
      </c>
      <c r="J17" s="8">
        <f>[9]Total!$V$22</f>
        <v>69903.855829633321</v>
      </c>
      <c r="K17" s="31">
        <f t="shared" si="3"/>
        <v>0.37512684384908923</v>
      </c>
      <c r="L17" s="32">
        <f t="shared" si="0"/>
        <v>0.36319555205522602</v>
      </c>
      <c r="M17" s="32">
        <f t="shared" si="0"/>
        <v>0.37461139360158235</v>
      </c>
      <c r="N17" s="32">
        <f t="shared" si="0"/>
        <v>0.37444051194223155</v>
      </c>
      <c r="O17" s="32">
        <f t="shared" si="0"/>
        <v>0.37727742887813764</v>
      </c>
      <c r="P17" s="32">
        <f t="shared" si="0"/>
        <v>0.36483180358879208</v>
      </c>
      <c r="Q17" s="32">
        <f t="shared" si="0"/>
        <v>0.38186871185591548</v>
      </c>
      <c r="R17" s="32">
        <f t="shared" si="0"/>
        <v>0.39208125984620645</v>
      </c>
      <c r="S17" s="47">
        <f t="shared" si="0"/>
        <v>0.37511733232821359</v>
      </c>
      <c r="T17" s="32">
        <f>B17/Tabela1!B17</f>
        <v>2.2206926522361128E-2</v>
      </c>
      <c r="U17" s="10">
        <f>C17/Tabela1!C17</f>
        <v>2.1836511404847544E-2</v>
      </c>
      <c r="V17" s="10">
        <f>D17/Tabela1!D17</f>
        <v>2.4088678514152483E-2</v>
      </c>
      <c r="W17" s="10">
        <f>E17/Tabela1!E17</f>
        <v>2.4045654458522973E-2</v>
      </c>
      <c r="X17" s="10">
        <f>F17/Tabela1!F17</f>
        <v>2.4375653806202456E-2</v>
      </c>
      <c r="Y17" s="10">
        <f>G17/Tabela1!G17</f>
        <v>2.3616208433461051E-2</v>
      </c>
      <c r="Z17" s="10">
        <f>H17/Tabela1!H17</f>
        <v>2.4996394131240201E-2</v>
      </c>
      <c r="AA17" s="53">
        <f>I17/Tabela1!I17</f>
        <v>2.6553896898640086E-2</v>
      </c>
      <c r="AB17" s="53">
        <f>J17/Tabela1!J17</f>
        <v>2.4346479647825638E-2</v>
      </c>
    </row>
    <row r="18" spans="1:28" ht="18.75" x14ac:dyDescent="0.3">
      <c r="A18" s="36" t="s">
        <v>38</v>
      </c>
      <c r="B18" s="37">
        <f t="shared" ref="B18:I18" si="6">B11+B14+B17</f>
        <v>97189.760474383802</v>
      </c>
      <c r="C18" s="38">
        <f t="shared" si="6"/>
        <v>110161.55896389832</v>
      </c>
      <c r="D18" s="38">
        <f t="shared" si="6"/>
        <v>127989.04334158856</v>
      </c>
      <c r="E18" s="38">
        <f t="shared" si="6"/>
        <v>141150.25180192883</v>
      </c>
      <c r="F18" s="38">
        <f t="shared" si="6"/>
        <v>155142.64793234091</v>
      </c>
      <c r="G18" s="38">
        <f t="shared" si="6"/>
        <v>156963.66754437669</v>
      </c>
      <c r="H18" s="38">
        <f t="shared" si="6"/>
        <v>167345.03124544537</v>
      </c>
      <c r="I18" s="38">
        <f t="shared" si="6"/>
        <v>181609.50084217312</v>
      </c>
      <c r="J18" s="38">
        <f t="shared" ref="J18" si="7">J11+J14+J17</f>
        <v>186351.97524936029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2.5011216466933436E-2</v>
      </c>
      <c r="U18" s="40">
        <f>C18/Tabela1!C18</f>
        <v>2.5171833483434096E-2</v>
      </c>
      <c r="V18" s="40">
        <f>D18/Tabela1!D18</f>
        <v>2.6582642404105065E-2</v>
      </c>
      <c r="W18" s="40">
        <f>E18/Tabela1!E18</f>
        <v>2.6474182223013492E-2</v>
      </c>
      <c r="X18" s="40">
        <f>F18/Tabela1!F18</f>
        <v>2.6846152553670906E-2</v>
      </c>
      <c r="Y18" s="40">
        <f>G18/Tabela1!G18</f>
        <v>2.6178993273839855E-2</v>
      </c>
      <c r="Z18" s="40">
        <f>H18/Tabela1!H18</f>
        <v>2.6692658486754211E-2</v>
      </c>
      <c r="AA18" s="52">
        <f>I18/Tabela1!I18</f>
        <v>2.7577265198502957E-2</v>
      </c>
      <c r="AB18" s="52">
        <f>J18/Tabela1!J18</f>
        <v>2.6605971417388716E-2</v>
      </c>
    </row>
    <row r="19" spans="1:28" ht="18.75" x14ac:dyDescent="0.3">
      <c r="A19" s="41" t="s">
        <v>39</v>
      </c>
      <c r="B19" s="16">
        <f>[10]PIB_UF!B$19</f>
        <v>97189.760474383904</v>
      </c>
      <c r="C19" s="7">
        <f>[10]PIB_UF!C$19</f>
        <v>110161.55896389839</v>
      </c>
      <c r="D19" s="7">
        <f>[10]PIB_UF!D$19</f>
        <v>127989.04334158849</v>
      </c>
      <c r="E19" s="7">
        <f>[10]PIB_UF!E$19</f>
        <v>141150.25180192885</v>
      </c>
      <c r="F19" s="7">
        <f>[10]PIB_UF!F$19</f>
        <v>155142.64793234115</v>
      </c>
      <c r="G19" s="7">
        <f>[10]PIB_UF!G$19</f>
        <v>156963.66754437669</v>
      </c>
      <c r="H19" s="7">
        <f>[10]PIB_UF!H$19</f>
        <v>167345.03124544537</v>
      </c>
      <c r="I19" s="7">
        <f>[10]PIB_UF!I$19</f>
        <v>181609.50084217289</v>
      </c>
      <c r="J19" s="7">
        <f>[10]PIB_UF!J$19</f>
        <v>186351.9752493602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17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[1]Total!$E$23</f>
        <v>24340.23170088965</v>
      </c>
      <c r="C10" s="6">
        <f>[2]Total!$E$23</f>
        <v>28529.961731763309</v>
      </c>
      <c r="D10" s="6">
        <f>[3]Total!$E$23</f>
        <v>31248.927914883858</v>
      </c>
      <c r="E10" s="6">
        <f>[4]Total!$E$23</f>
        <v>33708.089424682548</v>
      </c>
      <c r="F10" s="6">
        <f>[5]Total!$E$23</f>
        <v>37264.089020138468</v>
      </c>
      <c r="G10" s="6">
        <f>[6]Total!$E$23</f>
        <v>42260.656410839889</v>
      </c>
      <c r="H10" s="6">
        <f>[7]Total!$E$23</f>
        <v>44754.657957891803</v>
      </c>
      <c r="I10" s="6">
        <f>[8]Total!$E$23</f>
        <v>47805.620376458843</v>
      </c>
      <c r="J10" s="6">
        <f>[9]Total!$E$23</f>
        <v>48892.276473469159</v>
      </c>
      <c r="K10" s="28">
        <f>B10/B$18</f>
        <v>0.89706990546604781</v>
      </c>
      <c r="L10" s="29">
        <f t="shared" ref="L10:S18" si="0">C10/C$18</f>
        <v>0.90121213897445607</v>
      </c>
      <c r="M10" s="29">
        <f t="shared" si="0"/>
        <v>0.90183461660512487</v>
      </c>
      <c r="N10" s="29">
        <f t="shared" si="0"/>
        <v>0.90412561106238776</v>
      </c>
      <c r="O10" s="29">
        <f t="shared" si="0"/>
        <v>0.90943488623360025</v>
      </c>
      <c r="P10" s="29">
        <f t="shared" si="0"/>
        <v>0.91143409022116595</v>
      </c>
      <c r="Q10" s="29">
        <f t="shared" si="0"/>
        <v>0.90470582302720792</v>
      </c>
      <c r="R10" s="29">
        <f t="shared" si="0"/>
        <v>0.9045346319005888</v>
      </c>
      <c r="S10" s="46">
        <f t="shared" si="0"/>
        <v>0.89853958696367364</v>
      </c>
      <c r="T10" s="29">
        <f>B10/Tabela1!B10</f>
        <v>7.3694855642082802E-3</v>
      </c>
      <c r="U10" s="9">
        <f>C10/Tabela1!C10</f>
        <v>7.6683942478535062E-3</v>
      </c>
      <c r="V10" s="9">
        <f>D10/Tabela1!D10</f>
        <v>7.6323769245873205E-3</v>
      </c>
      <c r="W10" s="9">
        <f>E10/Tabela1!E10</f>
        <v>7.4022542744198614E-3</v>
      </c>
      <c r="X10" s="9">
        <f>F10/Tabela1!F10</f>
        <v>7.4936823526330545E-3</v>
      </c>
      <c r="Y10" s="9">
        <f>G10/Tabela1!G10</f>
        <v>8.1970378256268871E-3</v>
      </c>
      <c r="Z10" s="9">
        <f>H10/Tabela1!H10</f>
        <v>8.2575881565652726E-3</v>
      </c>
      <c r="AA10" s="9">
        <f>I10/Tabela1!I10</f>
        <v>8.4284633432203729E-3</v>
      </c>
      <c r="AB10" s="9">
        <f>J10/Tabela1!J10</f>
        <v>8.1335978096486045E-3</v>
      </c>
    </row>
    <row r="11" spans="1:28" ht="18.75" x14ac:dyDescent="0.3">
      <c r="A11" s="30" t="s">
        <v>34</v>
      </c>
      <c r="B11" s="14">
        <f>+B12+B13</f>
        <v>13150.274580808686</v>
      </c>
      <c r="C11" s="8">
        <f t="shared" ref="C11:I11" si="1">+C12+C13</f>
        <v>15265.463995321379</v>
      </c>
      <c r="D11" s="8">
        <f t="shared" si="1"/>
        <v>16582.485058183676</v>
      </c>
      <c r="E11" s="8">
        <f t="shared" si="1"/>
        <v>18426.674612253155</v>
      </c>
      <c r="F11" s="8">
        <f t="shared" si="1"/>
        <v>20516.906660450764</v>
      </c>
      <c r="G11" s="8">
        <f t="shared" si="1"/>
        <v>21110.77691944351</v>
      </c>
      <c r="H11" s="8">
        <f t="shared" si="1"/>
        <v>23055.685441572863</v>
      </c>
      <c r="I11" s="8">
        <f t="shared" si="1"/>
        <v>23995.390362045961</v>
      </c>
      <c r="J11" s="8">
        <f t="shared" ref="J11" si="2">+J12+J13</f>
        <v>25230.957599746747</v>
      </c>
      <c r="K11" s="31">
        <f t="shared" ref="K11:K18" si="3">B11/B$18</f>
        <v>0.48465913225581342</v>
      </c>
      <c r="L11" s="32">
        <f t="shared" si="0"/>
        <v>0.48220960087529852</v>
      </c>
      <c r="M11" s="32">
        <f t="shared" si="0"/>
        <v>0.4785655077684885</v>
      </c>
      <c r="N11" s="32">
        <f t="shared" si="0"/>
        <v>0.49424422232165915</v>
      </c>
      <c r="O11" s="32">
        <f t="shared" si="0"/>
        <v>0.50071774636778987</v>
      </c>
      <c r="P11" s="32">
        <f t="shared" si="0"/>
        <v>0.45529538321367935</v>
      </c>
      <c r="Q11" s="32">
        <f t="shared" si="0"/>
        <v>0.46606574208431628</v>
      </c>
      <c r="R11" s="32">
        <f t="shared" si="0"/>
        <v>0.45401903411198724</v>
      </c>
      <c r="S11" s="47">
        <f t="shared" si="0"/>
        <v>0.46369316087534962</v>
      </c>
      <c r="T11" s="32">
        <f>B11/Tabela1!B11</f>
        <v>8.1265330899391811E-3</v>
      </c>
      <c r="U11" s="10">
        <f>C11/Tabela1!C11</f>
        <v>8.265984973487045E-3</v>
      </c>
      <c r="V11" s="10">
        <f>D11/Tabela1!D11</f>
        <v>8.0542306827893952E-3</v>
      </c>
      <c r="W11" s="10">
        <f>E11/Tabela1!E11</f>
        <v>7.991746853252402E-3</v>
      </c>
      <c r="X11" s="10">
        <f>F11/Tabela1!F11</f>
        <v>8.1566190330129539E-3</v>
      </c>
      <c r="Y11" s="10">
        <f>G11/Tabela1!G11</f>
        <v>7.9006807282293971E-3</v>
      </c>
      <c r="Z11" s="10">
        <f>H11/Tabela1!H11</f>
        <v>8.2270158681849899E-3</v>
      </c>
      <c r="AA11" s="10">
        <f>I11/Tabela1!I11</f>
        <v>8.2160884666230768E-3</v>
      </c>
      <c r="AB11" s="10">
        <f>J11/Tabela1!J11</f>
        <v>8.2568167202690616E-3</v>
      </c>
    </row>
    <row r="12" spans="1:28" ht="18.75" x14ac:dyDescent="0.3">
      <c r="A12" s="33" t="s">
        <v>35</v>
      </c>
      <c r="B12" s="15">
        <f>[1]Total!$G$23</f>
        <v>10395.941095435752</v>
      </c>
      <c r="C12" s="6">
        <f>[2]Total!$G$23</f>
        <v>12039.217724620123</v>
      </c>
      <c r="D12" s="6">
        <f>[3]Total!$G$23</f>
        <v>13185.66768718186</v>
      </c>
      <c r="E12" s="6">
        <f>[4]Total!$G$23</f>
        <v>14613.53307026057</v>
      </c>
      <c r="F12" s="6">
        <f>[5]Total!$G$23</f>
        <v>16316.190610076821</v>
      </c>
      <c r="G12" s="6">
        <f>[6]Total!$G$23</f>
        <v>16803.602497242326</v>
      </c>
      <c r="H12" s="6">
        <f>[7]Total!$G$23</f>
        <v>18356.495160100269</v>
      </c>
      <c r="I12" s="6">
        <f>[8]Total!$G$23</f>
        <v>18921.819691719691</v>
      </c>
      <c r="J12" s="6">
        <f>[9]Total!$G$23</f>
        <v>19962.367096314811</v>
      </c>
      <c r="K12" s="28">
        <f t="shared" si="3"/>
        <v>0.38314696467627646</v>
      </c>
      <c r="L12" s="29">
        <f t="shared" si="0"/>
        <v>0.38029806205819616</v>
      </c>
      <c r="M12" s="29">
        <f t="shared" si="0"/>
        <v>0.38053438491527952</v>
      </c>
      <c r="N12" s="29">
        <f t="shared" si="0"/>
        <v>0.391967321270217</v>
      </c>
      <c r="O12" s="29">
        <f t="shared" si="0"/>
        <v>0.39819873077326107</v>
      </c>
      <c r="P12" s="29">
        <f t="shared" si="0"/>
        <v>0.36240270396234936</v>
      </c>
      <c r="Q12" s="29">
        <f t="shared" si="0"/>
        <v>0.37107261723100804</v>
      </c>
      <c r="R12" s="29">
        <f t="shared" si="0"/>
        <v>0.35802152707063761</v>
      </c>
      <c r="S12" s="46">
        <f t="shared" si="0"/>
        <v>0.36686729232731141</v>
      </c>
      <c r="T12" s="29">
        <f>B12/Tabela1!B12</f>
        <v>8.1390927595922213E-3</v>
      </c>
      <c r="U12" s="9">
        <f>C12/Tabela1!C12</f>
        <v>8.2820323423509166E-3</v>
      </c>
      <c r="V12" s="9">
        <f>D12/Tabela1!D12</f>
        <v>8.1043672166100436E-3</v>
      </c>
      <c r="W12" s="9">
        <f>E12/Tabela1!E12</f>
        <v>8.0196755973573688E-3</v>
      </c>
      <c r="X12" s="9">
        <f>F12/Tabela1!F12</f>
        <v>8.1564273156523592E-3</v>
      </c>
      <c r="Y12" s="9">
        <f>G12/Tabela1!G12</f>
        <v>7.9007068193130536E-3</v>
      </c>
      <c r="Z12" s="9">
        <f>H12/Tabela1!H12</f>
        <v>8.2342264540043539E-3</v>
      </c>
      <c r="AA12" s="9">
        <f>I12/Tabela1!I12</f>
        <v>8.1829216066389848E-3</v>
      </c>
      <c r="AB12" s="9">
        <f>J12/Tabela1!J12</f>
        <v>8.2410863966014131E-3</v>
      </c>
    </row>
    <row r="13" spans="1:28" ht="18.75" x14ac:dyDescent="0.3">
      <c r="A13" s="33" t="s">
        <v>36</v>
      </c>
      <c r="B13" s="15">
        <f>[1]Total!$J$23+[1]Total!$P$23</f>
        <v>2754.3334853729334</v>
      </c>
      <c r="C13" s="6">
        <f>[2]Total!$J$23+[2]Total!$P$23</f>
        <v>3226.2462707012564</v>
      </c>
      <c r="D13" s="6">
        <f>[3]Total!$J$23+[3]Total!$P$23</f>
        <v>3396.8173710018159</v>
      </c>
      <c r="E13" s="6">
        <f>[4]Total!$J$23+[4]Total!$P$23</f>
        <v>3813.1415419925847</v>
      </c>
      <c r="F13" s="6">
        <f>[5]Total!$J$23+[5]Total!$P$23</f>
        <v>4200.7160503739424</v>
      </c>
      <c r="G13" s="6">
        <f>[6]Total!$J$23+[6]Total!$P$23</f>
        <v>4307.1744222011857</v>
      </c>
      <c r="H13" s="6">
        <f>[7]Total!$J$23+[7]Total!$P$23</f>
        <v>4699.1902814725945</v>
      </c>
      <c r="I13" s="6">
        <f>[8]Total!$J$23+[8]Total!$P$23</f>
        <v>5073.5706703262713</v>
      </c>
      <c r="J13" s="6">
        <f>[9]Total!$J$23+[9]Total!$P$23</f>
        <v>5268.5905034319367</v>
      </c>
      <c r="K13" s="28">
        <f t="shared" si="3"/>
        <v>0.10151216757953693</v>
      </c>
      <c r="L13" s="29">
        <f t="shared" si="0"/>
        <v>0.10191153881710235</v>
      </c>
      <c r="M13" s="29">
        <f t="shared" si="0"/>
        <v>9.8031122853208974E-2</v>
      </c>
      <c r="N13" s="29">
        <f t="shared" si="0"/>
        <v>0.10227690105144216</v>
      </c>
      <c r="O13" s="29">
        <f t="shared" si="0"/>
        <v>0.10251901559452879</v>
      </c>
      <c r="P13" s="29">
        <f t="shared" si="0"/>
        <v>9.2892679251330018E-2</v>
      </c>
      <c r="Q13" s="29">
        <f t="shared" si="0"/>
        <v>9.4993124853308228E-2</v>
      </c>
      <c r="R13" s="29">
        <f t="shared" si="0"/>
        <v>9.5997507041349683E-2</v>
      </c>
      <c r="S13" s="46">
        <f t="shared" si="0"/>
        <v>9.6825868548038208E-2</v>
      </c>
      <c r="T13" s="29">
        <f>B13/Tabela1!B13</f>
        <v>8.0794751774627329E-3</v>
      </c>
      <c r="U13" s="9">
        <f>C13/Tabela1!C13</f>
        <v>8.2066469037948547E-3</v>
      </c>
      <c r="V13" s="9">
        <f>D13/Tabela1!D13</f>
        <v>7.8653518550720371E-3</v>
      </c>
      <c r="W13" s="9">
        <f>E13/Tabela1!E13</f>
        <v>7.8864899328289287E-3</v>
      </c>
      <c r="X13" s="9">
        <f>F13/Tabela1!F13</f>
        <v>8.1573637765534075E-3</v>
      </c>
      <c r="Y13" s="9">
        <f>G13/Tabela1!G13</f>
        <v>7.9005789405934036E-3</v>
      </c>
      <c r="Z13" s="9">
        <f>H13/Tabela1!H13</f>
        <v>8.1989696855809275E-3</v>
      </c>
      <c r="AA13" s="9">
        <f>I13/Tabela1!I13</f>
        <v>8.3421914333641437E-3</v>
      </c>
      <c r="AB13" s="9">
        <f>J13/Tabela1!J13</f>
        <v>8.3169667365435677E-3</v>
      </c>
    </row>
    <row r="14" spans="1:28" ht="18.75" x14ac:dyDescent="0.3">
      <c r="A14" s="30" t="s">
        <v>43</v>
      </c>
      <c r="B14" s="14">
        <f t="shared" ref="B14:I14" si="4">+B15+B16</f>
        <v>3004.1284486644149</v>
      </c>
      <c r="C14" s="8">
        <f t="shared" si="4"/>
        <v>3351.7703808160286</v>
      </c>
      <c r="D14" s="8">
        <f t="shared" si="4"/>
        <v>3628.5181044670203</v>
      </c>
      <c r="E14" s="8">
        <f t="shared" si="4"/>
        <v>3795.7011022517272</v>
      </c>
      <c r="F14" s="8">
        <f t="shared" si="4"/>
        <v>3975.0107737282992</v>
      </c>
      <c r="G14" s="8">
        <f t="shared" si="4"/>
        <v>4393.8160598313389</v>
      </c>
      <c r="H14" s="8">
        <f t="shared" si="4"/>
        <v>4976.3391343757639</v>
      </c>
      <c r="I14" s="8">
        <f t="shared" si="4"/>
        <v>5331.0286524943585</v>
      </c>
      <c r="J14" s="8">
        <f t="shared" ref="J14" si="5">+J15+J16</f>
        <v>5871.8121959528244</v>
      </c>
      <c r="K14" s="31">
        <f t="shared" si="3"/>
        <v>0.11071847041426278</v>
      </c>
      <c r="L14" s="32">
        <f t="shared" si="0"/>
        <v>0.10587662831960437</v>
      </c>
      <c r="M14" s="32">
        <f t="shared" si="0"/>
        <v>0.10471793600407529</v>
      </c>
      <c r="N14" s="32">
        <f t="shared" si="0"/>
        <v>0.10180910983256776</v>
      </c>
      <c r="O14" s="32">
        <f t="shared" si="0"/>
        <v>9.7010649282994285E-2</v>
      </c>
      <c r="P14" s="32">
        <f t="shared" si="0"/>
        <v>9.4761276402330619E-2</v>
      </c>
      <c r="Q14" s="32">
        <f t="shared" si="0"/>
        <v>0.10059562954237813</v>
      </c>
      <c r="R14" s="32">
        <f t="shared" si="0"/>
        <v>0.10086889369623257</v>
      </c>
      <c r="S14" s="47">
        <f t="shared" si="0"/>
        <v>0.10791184387052839</v>
      </c>
      <c r="T14" s="32">
        <f>B14/Tabela1!B14</f>
        <v>4.7997323012077342E-3</v>
      </c>
      <c r="U14" s="10">
        <f>C14/Tabela1!C14</f>
        <v>4.8065081320676122E-3</v>
      </c>
      <c r="V14" s="10">
        <f>D14/Tabela1!D14</f>
        <v>4.7400380722596109E-3</v>
      </c>
      <c r="W14" s="10">
        <f>E14/Tabela1!E14</f>
        <v>4.5847063383065182E-3</v>
      </c>
      <c r="X14" s="10">
        <f>F14/Tabela1!F14</f>
        <v>4.6095483906391605E-3</v>
      </c>
      <c r="Y14" s="10">
        <f>G14/Tabela1!G14</f>
        <v>4.8878017429862513E-3</v>
      </c>
      <c r="Z14" s="10">
        <f>H14/Tabela1!H14</f>
        <v>5.4662819890547634E-3</v>
      </c>
      <c r="AA14" s="10">
        <f>I14/Tabela1!I14</f>
        <v>5.4210781821784999E-3</v>
      </c>
      <c r="AB14" s="10">
        <f>J14/Tabela1!J14</f>
        <v>5.4512078970335104E-3</v>
      </c>
    </row>
    <row r="15" spans="1:28" ht="18.75" x14ac:dyDescent="0.3">
      <c r="A15" s="33" t="s">
        <v>37</v>
      </c>
      <c r="B15" s="15">
        <f>[1]Impostos!$B$23</f>
        <v>2792.8061510984348</v>
      </c>
      <c r="C15" s="6">
        <f>[2]Impostos!$B$23</f>
        <v>3127.3590009881223</v>
      </c>
      <c r="D15" s="6">
        <f>[3]Impostos!$B$23</f>
        <v>3401.4695521346839</v>
      </c>
      <c r="E15" s="6">
        <f>[4]Impostos!$B$23</f>
        <v>3574.4396976526223</v>
      </c>
      <c r="F15" s="6">
        <f>[5]Impostos!$B$23</f>
        <v>3710.9049945145953</v>
      </c>
      <c r="G15" s="6">
        <f>[6]Impostos!$B$23</f>
        <v>4106.5541908450296</v>
      </c>
      <c r="H15" s="6">
        <f>[7]Impostos!$B$23</f>
        <v>4714.0829507713397</v>
      </c>
      <c r="I15" s="6">
        <f>[8]Impostos!$B$23</f>
        <v>5045.4465594866597</v>
      </c>
      <c r="J15" s="6">
        <f>[9]Impostos!$B$23</f>
        <v>5520.7701889321306</v>
      </c>
      <c r="K15" s="28">
        <f t="shared" si="3"/>
        <v>0.10293009453395212</v>
      </c>
      <c r="L15" s="29">
        <f t="shared" si="0"/>
        <v>9.8787861025544044E-2</v>
      </c>
      <c r="M15" s="29">
        <f t="shared" si="0"/>
        <v>9.8165383394875086E-2</v>
      </c>
      <c r="N15" s="29">
        <f t="shared" si="0"/>
        <v>9.5874388937612381E-2</v>
      </c>
      <c r="O15" s="29">
        <f t="shared" si="0"/>
        <v>9.056511376639953E-2</v>
      </c>
      <c r="P15" s="29">
        <f t="shared" si="0"/>
        <v>8.8565909778834176E-2</v>
      </c>
      <c r="Q15" s="29">
        <f t="shared" si="0"/>
        <v>9.5294176972791966E-2</v>
      </c>
      <c r="R15" s="29">
        <f t="shared" si="0"/>
        <v>9.5465368099411238E-2</v>
      </c>
      <c r="S15" s="46">
        <f t="shared" si="0"/>
        <v>0.10146041303632629</v>
      </c>
      <c r="T15" s="29">
        <f>B15/Tabela1!B15</f>
        <v>4.7903475448809957E-3</v>
      </c>
      <c r="U15" s="9">
        <f>C15/Tabela1!C15</f>
        <v>4.7678897321295132E-3</v>
      </c>
      <c r="V15" s="9">
        <f>D15/Tabela1!D15</f>
        <v>4.7209782528194752E-3</v>
      </c>
      <c r="W15" s="9">
        <f>E15/Tabela1!E15</f>
        <v>4.5952285656818649E-3</v>
      </c>
      <c r="X15" s="9">
        <f>F15/Tabela1!F15</f>
        <v>4.6028510952257837E-3</v>
      </c>
      <c r="Y15" s="9">
        <f>G15/Tabela1!G15</f>
        <v>4.8876727187135193E-3</v>
      </c>
      <c r="Z15" s="9">
        <f>H15/Tabela1!H15</f>
        <v>5.5492050094659269E-3</v>
      </c>
      <c r="AA15" s="9">
        <f>I15/Tabela1!I15</f>
        <v>5.5228832475911456E-3</v>
      </c>
      <c r="AB15" s="9">
        <f>J15/Tabela1!J15</f>
        <v>5.5597383953451011E-3</v>
      </c>
    </row>
    <row r="16" spans="1:28" ht="18.75" x14ac:dyDescent="0.3">
      <c r="A16" s="34" t="s">
        <v>42</v>
      </c>
      <c r="B16" s="15">
        <f>[1]Total!$Q$23</f>
        <v>211.32229756597988</v>
      </c>
      <c r="C16" s="6">
        <f>[2]Total!$Q$23</f>
        <v>224.4113798279063</v>
      </c>
      <c r="D16" s="6">
        <f>[3]Total!$Q$23</f>
        <v>227.04855233233653</v>
      </c>
      <c r="E16" s="6">
        <f>[4]Total!$Q$23</f>
        <v>221.26140459910505</v>
      </c>
      <c r="F16" s="6">
        <f>[5]Total!$Q$23</f>
        <v>264.10577921370401</v>
      </c>
      <c r="G16" s="6">
        <f>[6]Total!$Q$23</f>
        <v>287.26186898630908</v>
      </c>
      <c r="H16" s="6">
        <f>[7]Total!$Q$23</f>
        <v>262.25618360442422</v>
      </c>
      <c r="I16" s="6">
        <f>[8]Total!$Q$23</f>
        <v>285.5820930076988</v>
      </c>
      <c r="J16" s="6">
        <f>[9]Total!$Q$23</f>
        <v>351.04200702069409</v>
      </c>
      <c r="K16" s="28">
        <f t="shared" si="3"/>
        <v>7.7883758803106492E-3</v>
      </c>
      <c r="L16" s="29">
        <f t="shared" si="0"/>
        <v>7.0887672940603292E-3</v>
      </c>
      <c r="M16" s="29">
        <f t="shared" si="0"/>
        <v>6.5525526092002056E-3</v>
      </c>
      <c r="N16" s="29">
        <f t="shared" si="0"/>
        <v>5.9347208949553816E-3</v>
      </c>
      <c r="O16" s="29">
        <f t="shared" si="0"/>
        <v>6.4455355165947579E-3</v>
      </c>
      <c r="P16" s="29">
        <f t="shared" si="0"/>
        <v>6.1953666234964419E-3</v>
      </c>
      <c r="Q16" s="29">
        <f t="shared" si="0"/>
        <v>5.3014525695861603E-3</v>
      </c>
      <c r="R16" s="29">
        <f t="shared" si="0"/>
        <v>5.4035255968213269E-3</v>
      </c>
      <c r="S16" s="46">
        <f t="shared" si="0"/>
        <v>6.4514308342021138E-3</v>
      </c>
      <c r="T16" s="29">
        <f>B16/Tabela1!B16</f>
        <v>4.9273059495891598E-3</v>
      </c>
      <c r="U16" s="9">
        <f>C16/Tabela1!C16</f>
        <v>5.4180781725272527E-3</v>
      </c>
      <c r="V16" s="9">
        <f>D16/Tabela1!D16</f>
        <v>5.0451870393604095E-3</v>
      </c>
      <c r="W16" s="9">
        <f>E16/Tabela1!E16</f>
        <v>4.4211606242078308E-3</v>
      </c>
      <c r="X16" s="9">
        <f>F16/Tabela1!F16</f>
        <v>4.7057547433130929E-3</v>
      </c>
      <c r="Y16" s="9">
        <f>G16/Tabela1!G16</f>
        <v>4.8896469554598225E-3</v>
      </c>
      <c r="Z16" s="9">
        <f>H16/Tabela1!H16</f>
        <v>4.3088884004407243E-3</v>
      </c>
      <c r="AA16" s="9">
        <f>I16/Tabela1!I16</f>
        <v>4.0893248898519214E-3</v>
      </c>
      <c r="AB16" s="9">
        <f>J16/Tabela1!J16</f>
        <v>4.1707796050791165E-3</v>
      </c>
    </row>
    <row r="17" spans="1:28" ht="37.5" x14ac:dyDescent="0.3">
      <c r="A17" s="35" t="s">
        <v>41</v>
      </c>
      <c r="B17" s="14">
        <f>[1]Total!$V$23</f>
        <v>10978.634822514987</v>
      </c>
      <c r="C17" s="8">
        <f>[2]Total!$V$23</f>
        <v>13040.086356614021</v>
      </c>
      <c r="D17" s="8">
        <f>[3]Total!$V$23</f>
        <v>14439.394304367845</v>
      </c>
      <c r="E17" s="8">
        <f>[4]Total!$V$23</f>
        <v>15060.153407830288</v>
      </c>
      <c r="F17" s="8">
        <f>[5]Total!$V$23</f>
        <v>16483.076580474004</v>
      </c>
      <c r="G17" s="8">
        <f>[6]Total!$V$23</f>
        <v>20862.617622410067</v>
      </c>
      <c r="H17" s="8">
        <f>[7]Total!$V$23</f>
        <v>21436.716332714517</v>
      </c>
      <c r="I17" s="8">
        <f>[8]Total!$V$23</f>
        <v>23524.64792140518</v>
      </c>
      <c r="J17" s="8">
        <f>[9]Total!$V$23</f>
        <v>23310.276866701719</v>
      </c>
      <c r="K17" s="31">
        <f t="shared" si="3"/>
        <v>0.40462239732992383</v>
      </c>
      <c r="L17" s="32">
        <f t="shared" si="0"/>
        <v>0.41191377080509711</v>
      </c>
      <c r="M17" s="32">
        <f t="shared" si="0"/>
        <v>0.4167165562274362</v>
      </c>
      <c r="N17" s="32">
        <f t="shared" si="0"/>
        <v>0.40394666784577316</v>
      </c>
      <c r="O17" s="32">
        <f t="shared" si="0"/>
        <v>0.40227160434921577</v>
      </c>
      <c r="P17" s="32">
        <f t="shared" si="0"/>
        <v>0.44994334038399003</v>
      </c>
      <c r="Q17" s="32">
        <f t="shared" si="0"/>
        <v>0.43333862837330556</v>
      </c>
      <c r="R17" s="32">
        <f t="shared" si="0"/>
        <v>0.44511207219178017</v>
      </c>
      <c r="S17" s="47">
        <f t="shared" si="0"/>
        <v>0.428394995254122</v>
      </c>
      <c r="T17" s="32">
        <f>B17/Tabela1!B17</f>
        <v>6.6871049655888096E-3</v>
      </c>
      <c r="U17" s="10">
        <f>C17/Tabela1!C17</f>
        <v>7.1169371375661081E-3</v>
      </c>
      <c r="V17" s="10">
        <f>D17/Tabela1!D17</f>
        <v>7.2545115531274284E-3</v>
      </c>
      <c r="W17" s="10">
        <f>E17/Tabela1!E17</f>
        <v>6.851750025514072E-3</v>
      </c>
      <c r="X17" s="10">
        <f>F17/Tabela1!F17</f>
        <v>6.864399108824944E-3</v>
      </c>
      <c r="Y17" s="10">
        <f>G17/Tabela1!G17</f>
        <v>8.6037373403229471E-3</v>
      </c>
      <c r="Z17" s="10">
        <f>H17/Tabela1!H17</f>
        <v>8.3851092745200802E-3</v>
      </c>
      <c r="AA17" s="53">
        <f>I17/Tabela1!I17</f>
        <v>8.7727700781617523E-3</v>
      </c>
      <c r="AB17" s="53">
        <f>J17/Tabela1!J17</f>
        <v>8.1186248538775499E-3</v>
      </c>
    </row>
    <row r="18" spans="1:28" ht="18.75" x14ac:dyDescent="0.3">
      <c r="A18" s="36" t="s">
        <v>38</v>
      </c>
      <c r="B18" s="37">
        <f t="shared" ref="B18:I18" si="6">B11+B14+B17</f>
        <v>27133.037851988087</v>
      </c>
      <c r="C18" s="38">
        <f t="shared" si="6"/>
        <v>31657.320732751428</v>
      </c>
      <c r="D18" s="38">
        <f t="shared" si="6"/>
        <v>34650.397467018542</v>
      </c>
      <c r="E18" s="38">
        <f t="shared" si="6"/>
        <v>37282.529122335167</v>
      </c>
      <c r="F18" s="38">
        <f t="shared" si="6"/>
        <v>40974.994014653072</v>
      </c>
      <c r="G18" s="38">
        <f t="shared" si="6"/>
        <v>46367.210601684914</v>
      </c>
      <c r="H18" s="38">
        <f t="shared" si="6"/>
        <v>49468.740908663145</v>
      </c>
      <c r="I18" s="38">
        <f t="shared" si="6"/>
        <v>52851.066935945499</v>
      </c>
      <c r="J18" s="38">
        <f t="shared" ref="J18" si="7">J11+J14+J17</f>
        <v>54413.046662401292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6.9825286101043386E-3</v>
      </c>
      <c r="U18" s="40">
        <f>C18/Tabela1!C18</f>
        <v>7.2336740103472264E-3</v>
      </c>
      <c r="V18" s="40">
        <f>D18/Tabela1!D18</f>
        <v>7.1967029440758489E-3</v>
      </c>
      <c r="W18" s="40">
        <f>E18/Tabela1!E18</f>
        <v>6.992721990355109E-3</v>
      </c>
      <c r="X18" s="40">
        <f>F18/Tabela1!F18</f>
        <v>7.0903839457662054E-3</v>
      </c>
      <c r="Y18" s="40">
        <f>G18/Tabela1!G18</f>
        <v>7.7332984980428496E-3</v>
      </c>
      <c r="Z18" s="40">
        <f>H18/Tabela1!H18</f>
        <v>7.8905970318769846E-3</v>
      </c>
      <c r="AA18" s="52">
        <f>I18/Tabela1!I18</f>
        <v>8.0253944984024998E-3</v>
      </c>
      <c r="AB18" s="52">
        <f>J18/Tabela1!J18</f>
        <v>7.768696641372772E-3</v>
      </c>
    </row>
    <row r="19" spans="1:28" ht="18.75" x14ac:dyDescent="0.3">
      <c r="A19" s="41" t="s">
        <v>39</v>
      </c>
      <c r="B19" s="16">
        <f>[10]PIB_UF!B$20</f>
        <v>27133.037851988</v>
      </c>
      <c r="C19" s="7">
        <f>[10]PIB_UF!C$20</f>
        <v>31657.320732751476</v>
      </c>
      <c r="D19" s="7">
        <f>[10]PIB_UF!D$20</f>
        <v>34650.397467018578</v>
      </c>
      <c r="E19" s="7">
        <f>[10]PIB_UF!E$20</f>
        <v>37282.529122335123</v>
      </c>
      <c r="F19" s="7">
        <f>[10]PIB_UF!F$20</f>
        <v>40974.994014653101</v>
      </c>
      <c r="G19" s="7">
        <f>[10]PIB_UF!G$20</f>
        <v>46367.210601684907</v>
      </c>
      <c r="H19" s="7">
        <f>[10]PIB_UF!H$20</f>
        <v>49468.740908663181</v>
      </c>
      <c r="I19" s="7">
        <f>[10]PIB_UF!I$20</f>
        <v>52851.066935945462</v>
      </c>
      <c r="J19" s="7">
        <f>[10]PIB_UF!J$20</f>
        <v>54413.046662401335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18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[1]Total!$E$24</f>
        <v>23686.833795076032</v>
      </c>
      <c r="C10" s="6">
        <f>[2]Total!$E$24</f>
        <v>26037.90088791159</v>
      </c>
      <c r="D10" s="6">
        <f>[3]Total!$E$24</f>
        <v>29358.865724803076</v>
      </c>
      <c r="E10" s="6">
        <f>[4]Total!$E$24</f>
        <v>31608.662118632827</v>
      </c>
      <c r="F10" s="6">
        <f>[5]Total!$E$24</f>
        <v>33664.779803706973</v>
      </c>
      <c r="G10" s="6">
        <f>[6]Total!$E$24</f>
        <v>34508.572549071119</v>
      </c>
      <c r="H10" s="6">
        <f>[7]Total!$E$24</f>
        <v>34751.9009618399</v>
      </c>
      <c r="I10" s="6">
        <f>[8]Total!$E$24</f>
        <v>36412.155682202676</v>
      </c>
      <c r="J10" s="6">
        <f>[9]Total!$E$24</f>
        <v>37281.865058380281</v>
      </c>
      <c r="K10" s="28">
        <f>B10/B$18</f>
        <v>0.89706228282648004</v>
      </c>
      <c r="L10" s="29">
        <f t="shared" ref="L10:S18" si="0">C10/C$18</f>
        <v>0.89451895381560353</v>
      </c>
      <c r="M10" s="29">
        <f t="shared" si="0"/>
        <v>0.89363845468194913</v>
      </c>
      <c r="N10" s="29">
        <f t="shared" si="0"/>
        <v>0.89451761872954061</v>
      </c>
      <c r="O10" s="29">
        <f t="shared" si="0"/>
        <v>0.89838792024676062</v>
      </c>
      <c r="P10" s="29">
        <f t="shared" si="0"/>
        <v>0.89501239183457426</v>
      </c>
      <c r="Q10" s="29">
        <f t="shared" si="0"/>
        <v>0.89388350461401511</v>
      </c>
      <c r="R10" s="29">
        <f t="shared" si="0"/>
        <v>0.89439514775657181</v>
      </c>
      <c r="S10" s="46">
        <f t="shared" si="0"/>
        <v>0.88728358489540748</v>
      </c>
      <c r="T10" s="29">
        <f>B10/Tabela1!B10</f>
        <v>7.171656451743366E-3</v>
      </c>
      <c r="U10" s="9">
        <f>C10/Tabela1!C10</f>
        <v>6.9985684268459164E-3</v>
      </c>
      <c r="V10" s="9">
        <f>D10/Tabela1!D10</f>
        <v>7.1707397418685941E-3</v>
      </c>
      <c r="W10" s="9">
        <f>E10/Tabela1!E10</f>
        <v>6.9412226640474008E-3</v>
      </c>
      <c r="X10" s="9">
        <f>F10/Tabela1!F10</f>
        <v>6.7698734345546917E-3</v>
      </c>
      <c r="Y10" s="9">
        <f>G10/Tabela1!G10</f>
        <v>6.6934141236048043E-3</v>
      </c>
      <c r="Z10" s="9">
        <f>H10/Tabela1!H10</f>
        <v>6.4120004239696399E-3</v>
      </c>
      <c r="AA10" s="9">
        <f>I10/Tabela1!I10</f>
        <v>6.4197162801846253E-3</v>
      </c>
      <c r="AB10" s="9">
        <f>J10/Tabela1!J10</f>
        <v>6.2021185727157554E-3</v>
      </c>
    </row>
    <row r="11" spans="1:28" ht="18.75" x14ac:dyDescent="0.3">
      <c r="A11" s="30" t="s">
        <v>34</v>
      </c>
      <c r="B11" s="14">
        <f>+B12+B13</f>
        <v>12084.198604929978</v>
      </c>
      <c r="C11" s="8">
        <f t="shared" ref="C11:I11" si="1">+C12+C13</f>
        <v>13457.787189605016</v>
      </c>
      <c r="D11" s="8">
        <f t="shared" si="1"/>
        <v>15036.850854760582</v>
      </c>
      <c r="E11" s="8">
        <f t="shared" si="1"/>
        <v>16933.983799631591</v>
      </c>
      <c r="F11" s="8">
        <f t="shared" si="1"/>
        <v>18612.675579180523</v>
      </c>
      <c r="G11" s="8">
        <f t="shared" si="1"/>
        <v>19592.988517795686</v>
      </c>
      <c r="H11" s="8">
        <f t="shared" si="1"/>
        <v>19254.479238293359</v>
      </c>
      <c r="I11" s="8">
        <f t="shared" si="1"/>
        <v>20424.451815066914</v>
      </c>
      <c r="J11" s="8">
        <f t="shared" ref="J11" si="2">+J12+J13</f>
        <v>21119.497357676435</v>
      </c>
      <c r="K11" s="31">
        <f t="shared" ref="K11:K18" si="3">B11/B$18</f>
        <v>0.4576499704625151</v>
      </c>
      <c r="L11" s="32">
        <f t="shared" si="0"/>
        <v>0.46233549199457208</v>
      </c>
      <c r="M11" s="32">
        <f t="shared" si="0"/>
        <v>0.45769847810499237</v>
      </c>
      <c r="N11" s="32">
        <f t="shared" si="0"/>
        <v>0.47922771318820551</v>
      </c>
      <c r="O11" s="32">
        <f t="shared" si="0"/>
        <v>0.49670317172151518</v>
      </c>
      <c r="P11" s="32">
        <f t="shared" si="0"/>
        <v>0.5081626454285687</v>
      </c>
      <c r="Q11" s="32">
        <f t="shared" si="0"/>
        <v>0.49526100456900674</v>
      </c>
      <c r="R11" s="32">
        <f t="shared" si="0"/>
        <v>0.50168769897664844</v>
      </c>
      <c r="S11" s="47">
        <f t="shared" si="0"/>
        <v>0.50262998638519163</v>
      </c>
      <c r="T11" s="32">
        <f>B11/Tabela1!B11</f>
        <v>7.4677254246596353E-3</v>
      </c>
      <c r="U11" s="10">
        <f>C11/Tabela1!C11</f>
        <v>7.2871592189896993E-3</v>
      </c>
      <c r="V11" s="10">
        <f>D11/Tabela1!D11</f>
        <v>7.3035051804356118E-3</v>
      </c>
      <c r="W11" s="10">
        <f>E11/Tabela1!E11</f>
        <v>7.3443589031382444E-3</v>
      </c>
      <c r="X11" s="10">
        <f>F11/Tabela1!F11</f>
        <v>7.3995805701590972E-3</v>
      </c>
      <c r="Y11" s="10">
        <f>G11/Tabela1!G11</f>
        <v>7.3326503984983979E-3</v>
      </c>
      <c r="Z11" s="10">
        <f>H11/Tabela1!H11</f>
        <v>6.870622286572598E-3</v>
      </c>
      <c r="AA11" s="10">
        <f>I11/Tabela1!I11</f>
        <v>6.9933891661248986E-3</v>
      </c>
      <c r="AB11" s="10">
        <f>J11/Tabela1!J11</f>
        <v>6.9113436625287406E-3</v>
      </c>
    </row>
    <row r="12" spans="1:28" ht="18.75" x14ac:dyDescent="0.3">
      <c r="A12" s="33" t="s">
        <v>35</v>
      </c>
      <c r="B12" s="15">
        <f>[1]Total!$G$24</f>
        <v>9472.8362061274947</v>
      </c>
      <c r="C12" s="6">
        <f>[2]Total!$G$24</f>
        <v>10532.502202993503</v>
      </c>
      <c r="D12" s="6">
        <f>[3]Total!$G$24</f>
        <v>11879.11163057556</v>
      </c>
      <c r="E12" s="6">
        <f>[4]Total!$G$24</f>
        <v>13374.555721606828</v>
      </c>
      <c r="F12" s="6">
        <f>[5]Total!$G$24</f>
        <v>14722.836732767188</v>
      </c>
      <c r="G12" s="6">
        <f>[6]Total!$G$24</f>
        <v>15461.459768011122</v>
      </c>
      <c r="H12" s="6">
        <f>[7]Total!$G$24</f>
        <v>15191.473862342313</v>
      </c>
      <c r="I12" s="6">
        <f>[8]Total!$G$24</f>
        <v>16039.363022132073</v>
      </c>
      <c r="J12" s="6">
        <f>[9]Total!$G$24</f>
        <v>16553.717549226698</v>
      </c>
      <c r="K12" s="28">
        <f t="shared" si="3"/>
        <v>0.35875305857368539</v>
      </c>
      <c r="L12" s="29">
        <f t="shared" si="0"/>
        <v>0.36183880153166814</v>
      </c>
      <c r="M12" s="29">
        <f t="shared" si="0"/>
        <v>0.36158178112356609</v>
      </c>
      <c r="N12" s="29">
        <f t="shared" si="0"/>
        <v>0.378496745314786</v>
      </c>
      <c r="O12" s="29">
        <f t="shared" si="0"/>
        <v>0.3928978222821129</v>
      </c>
      <c r="P12" s="29">
        <f t="shared" si="0"/>
        <v>0.40100754873426847</v>
      </c>
      <c r="Q12" s="29">
        <f t="shared" si="0"/>
        <v>0.39075295222652501</v>
      </c>
      <c r="R12" s="29">
        <f t="shared" si="0"/>
        <v>0.39397635738201664</v>
      </c>
      <c r="S12" s="46">
        <f t="shared" si="0"/>
        <v>0.39396746454137826</v>
      </c>
      <c r="T12" s="29">
        <f>B12/Tabela1!B12</f>
        <v>7.4163841320672311E-3</v>
      </c>
      <c r="U12" s="9">
        <f>C12/Tabela1!C12</f>
        <v>7.245530887998528E-3</v>
      </c>
      <c r="V12" s="9">
        <f>D12/Tabela1!D12</f>
        <v>7.3013126938484049E-3</v>
      </c>
      <c r="W12" s="9">
        <f>E12/Tabela1!E12</f>
        <v>7.339744443070134E-3</v>
      </c>
      <c r="X12" s="9">
        <f>F12/Tabela1!F12</f>
        <v>7.3599132641210801E-3</v>
      </c>
      <c r="Y12" s="9">
        <f>G12/Tabela1!G12</f>
        <v>7.2696590297055197E-3</v>
      </c>
      <c r="Z12" s="9">
        <f>H12/Tabela1!H12</f>
        <v>6.8144836398023748E-3</v>
      </c>
      <c r="AA12" s="9">
        <f>I12/Tabela1!I12</f>
        <v>6.9363756958304729E-3</v>
      </c>
      <c r="AB12" s="9">
        <f>J12/Tabela1!J12</f>
        <v>6.8338897812022705E-3</v>
      </c>
    </row>
    <row r="13" spans="1:28" ht="18.75" x14ac:dyDescent="0.3">
      <c r="A13" s="33" t="s">
        <v>36</v>
      </c>
      <c r="B13" s="15">
        <f>[1]Total!$J$24+[1]Total!$P$24</f>
        <v>2611.3623988024829</v>
      </c>
      <c r="C13" s="6">
        <f>[2]Total!$J$24+[2]Total!$P$24</f>
        <v>2925.2849866115134</v>
      </c>
      <c r="D13" s="6">
        <f>[3]Total!$J$24+[3]Total!$P$24</f>
        <v>3157.7392241850221</v>
      </c>
      <c r="E13" s="6">
        <f>[4]Total!$J$24+[4]Total!$P$24</f>
        <v>3559.4280780247614</v>
      </c>
      <c r="F13" s="6">
        <f>[5]Total!$J$24+[5]Total!$P$24</f>
        <v>3889.8388464133336</v>
      </c>
      <c r="G13" s="6">
        <f>[6]Total!$J$24+[6]Total!$P$24</f>
        <v>4131.5287497845648</v>
      </c>
      <c r="H13" s="6">
        <f>[7]Total!$J$24+[7]Total!$P$24</f>
        <v>4063.0053759510465</v>
      </c>
      <c r="I13" s="6">
        <f>[8]Total!$J$24+[8]Total!$P$24</f>
        <v>4385.0887929348401</v>
      </c>
      <c r="J13" s="6">
        <f>[9]Total!$J$24+[9]Total!$P$24</f>
        <v>4565.7798084497372</v>
      </c>
      <c r="K13" s="28">
        <f t="shared" si="3"/>
        <v>9.8896911888829708E-2</v>
      </c>
      <c r="L13" s="29">
        <f t="shared" si="0"/>
        <v>0.10049669046290394</v>
      </c>
      <c r="M13" s="29">
        <f t="shared" si="0"/>
        <v>9.6116696981426303E-2</v>
      </c>
      <c r="N13" s="29">
        <f t="shared" si="0"/>
        <v>0.10073096787341949</v>
      </c>
      <c r="O13" s="29">
        <f t="shared" si="0"/>
        <v>0.10380534943940223</v>
      </c>
      <c r="P13" s="29">
        <f t="shared" si="0"/>
        <v>0.10715509669430028</v>
      </c>
      <c r="Q13" s="29">
        <f t="shared" si="0"/>
        <v>0.10450805234248173</v>
      </c>
      <c r="R13" s="29">
        <f t="shared" si="0"/>
        <v>0.10771134159463173</v>
      </c>
      <c r="S13" s="46">
        <f t="shared" si="0"/>
        <v>0.10866252184381336</v>
      </c>
      <c r="T13" s="29">
        <f>B13/Tabela1!B13</f>
        <v>7.6600882908801054E-3</v>
      </c>
      <c r="U13" s="9">
        <f>C13/Tabela1!C13</f>
        <v>7.4410875561817663E-3</v>
      </c>
      <c r="V13" s="9">
        <f>D13/Tabela1!D13</f>
        <v>7.3117649117097972E-3</v>
      </c>
      <c r="W13" s="9">
        <f>E13/Tabela1!E13</f>
        <v>7.3617497265265402E-3</v>
      </c>
      <c r="X13" s="9">
        <f>F13/Tabela1!F13</f>
        <v>7.5536718316244634E-3</v>
      </c>
      <c r="Y13" s="9">
        <f>G13/Tabela1!G13</f>
        <v>7.578394983206338E-3</v>
      </c>
      <c r="Z13" s="9">
        <f>H13/Tabela1!H13</f>
        <v>7.0889782950725256E-3</v>
      </c>
      <c r="AA13" s="9">
        <f>I13/Tabela1!I13</f>
        <v>7.2101587895314892E-3</v>
      </c>
      <c r="AB13" s="9">
        <f>J13/Tabela1!J13</f>
        <v>7.2075138063060692E-3</v>
      </c>
    </row>
    <row r="14" spans="1:28" ht="18.75" x14ac:dyDescent="0.3">
      <c r="A14" s="30" t="s">
        <v>43</v>
      </c>
      <c r="B14" s="14">
        <f t="shared" ref="B14:I14" si="4">+B15+B16</f>
        <v>2926.1789785565429</v>
      </c>
      <c r="C14" s="8">
        <f t="shared" si="4"/>
        <v>3248.5382252291165</v>
      </c>
      <c r="D14" s="8">
        <f t="shared" si="4"/>
        <v>3689.5837669046969</v>
      </c>
      <c r="E14" s="8">
        <f t="shared" si="4"/>
        <v>3934.5404276941358</v>
      </c>
      <c r="F14" s="8">
        <f t="shared" si="4"/>
        <v>4047.8148369962819</v>
      </c>
      <c r="G14" s="8">
        <f t="shared" si="4"/>
        <v>4309.9419144664853</v>
      </c>
      <c r="H14" s="8">
        <f t="shared" si="4"/>
        <v>4399.8788772231892</v>
      </c>
      <c r="I14" s="8">
        <f t="shared" si="4"/>
        <v>4591.7725118729422</v>
      </c>
      <c r="J14" s="8">
        <f t="shared" ref="J14" si="5">+J15+J16</f>
        <v>5121.4639721726244</v>
      </c>
      <c r="K14" s="31">
        <f t="shared" si="3"/>
        <v>0.11081957247525678</v>
      </c>
      <c r="L14" s="32">
        <f t="shared" si="0"/>
        <v>0.11160189245558716</v>
      </c>
      <c r="M14" s="32">
        <f t="shared" si="0"/>
        <v>0.11230522210164282</v>
      </c>
      <c r="N14" s="32">
        <f t="shared" si="0"/>
        <v>0.11134655813544748</v>
      </c>
      <c r="O14" s="32">
        <f t="shared" si="0"/>
        <v>0.10802114180329908</v>
      </c>
      <c r="P14" s="32">
        <f t="shared" si="0"/>
        <v>0.11178241047349742</v>
      </c>
      <c r="Q14" s="32">
        <f t="shared" si="0"/>
        <v>0.11317306512147746</v>
      </c>
      <c r="R14" s="32">
        <f t="shared" si="0"/>
        <v>0.11278813289893989</v>
      </c>
      <c r="S14" s="47">
        <f t="shared" si="0"/>
        <v>0.12188743524569323</v>
      </c>
      <c r="T14" s="32">
        <f>B14/Tabela1!B14</f>
        <v>4.6751914914746773E-3</v>
      </c>
      <c r="U14" s="10">
        <f>C14/Tabela1!C14</f>
        <v>4.6584710833009963E-3</v>
      </c>
      <c r="V14" s="10">
        <f>D14/Tabela1!D14</f>
        <v>4.8198099120379491E-3</v>
      </c>
      <c r="W14" s="10">
        <f>E14/Tabela1!E14</f>
        <v>4.7524059327198921E-3</v>
      </c>
      <c r="X14" s="10">
        <f>F14/Tabela1!F14</f>
        <v>4.69397428827117E-3</v>
      </c>
      <c r="Y14" s="10">
        <f>G14/Tabela1!G14</f>
        <v>4.7944978385161237E-3</v>
      </c>
      <c r="Z14" s="10">
        <f>H14/Tabela1!H14</f>
        <v>4.8330666401827918E-3</v>
      </c>
      <c r="AA14" s="10">
        <f>I14/Tabela1!I14</f>
        <v>4.6693348327802326E-3</v>
      </c>
      <c r="AB14" s="10">
        <f>J14/Tabela1!J14</f>
        <v>4.7546079332582798E-3</v>
      </c>
    </row>
    <row r="15" spans="1:28" ht="18.75" x14ac:dyDescent="0.3">
      <c r="A15" s="33" t="s">
        <v>37</v>
      </c>
      <c r="B15" s="15">
        <f>[1]Impostos!$B$24</f>
        <v>2718.059430891657</v>
      </c>
      <c r="C15" s="6">
        <f>[2]Impostos!$B$24</f>
        <v>3070.3709679791809</v>
      </c>
      <c r="D15" s="6">
        <f>[3]Impostos!$B$24</f>
        <v>3494.3150788946082</v>
      </c>
      <c r="E15" s="6">
        <f>[4]Impostos!$B$24</f>
        <v>3727.3239556557542</v>
      </c>
      <c r="F15" s="6">
        <f>[5]Impostos!$B$24</f>
        <v>3807.6516983330894</v>
      </c>
      <c r="G15" s="6">
        <f>[6]Impostos!$B$24</f>
        <v>4047.9579122963501</v>
      </c>
      <c r="H15" s="6">
        <f>[7]Impostos!$B$24</f>
        <v>4125.5375214286805</v>
      </c>
      <c r="I15" s="6">
        <f>[8]Impostos!$B$24</f>
        <v>4299.3304808606699</v>
      </c>
      <c r="J15" s="6">
        <f>[9]Impostos!$B$24</f>
        <v>4736.1162195840197</v>
      </c>
      <c r="K15" s="28">
        <f t="shared" si="3"/>
        <v>0.10293771717352004</v>
      </c>
      <c r="L15" s="29">
        <f t="shared" si="0"/>
        <v>0.10548104618439641</v>
      </c>
      <c r="M15" s="29">
        <f t="shared" si="0"/>
        <v>0.1063615453180508</v>
      </c>
      <c r="N15" s="29">
        <f t="shared" si="0"/>
        <v>0.10548238127045946</v>
      </c>
      <c r="O15" s="29">
        <f t="shared" si="0"/>
        <v>0.10161207975323923</v>
      </c>
      <c r="P15" s="29">
        <f t="shared" si="0"/>
        <v>0.10498760816542575</v>
      </c>
      <c r="Q15" s="29">
        <f t="shared" si="0"/>
        <v>0.10611649538598485</v>
      </c>
      <c r="R15" s="29">
        <f t="shared" si="0"/>
        <v>0.10560485224342803</v>
      </c>
      <c r="S15" s="46">
        <f t="shared" si="0"/>
        <v>0.11271641510459249</v>
      </c>
      <c r="T15" s="29">
        <f>B15/Tabela1!B15</f>
        <v>4.6621385864863661E-3</v>
      </c>
      <c r="U15" s="9">
        <f>C15/Tabela1!C15</f>
        <v>4.6810072676117713E-3</v>
      </c>
      <c r="V15" s="9">
        <f>D15/Tabela1!D15</f>
        <v>4.8498407065286648E-3</v>
      </c>
      <c r="W15" s="9">
        <f>E15/Tabela1!E15</f>
        <v>4.7917735263033672E-3</v>
      </c>
      <c r="X15" s="9">
        <f>F15/Tabela1!F15</f>
        <v>4.722851653657943E-3</v>
      </c>
      <c r="Y15" s="9">
        <f>G15/Tabela1!G15</f>
        <v>4.8179306871292274E-3</v>
      </c>
      <c r="Z15" s="9">
        <f>H15/Tabela1!H15</f>
        <v>4.8563959776960963E-3</v>
      </c>
      <c r="AA15" s="9">
        <f>I15/Tabela1!I15</f>
        <v>4.7061642628951445E-3</v>
      </c>
      <c r="AB15" s="9">
        <f>J15/Tabela1!J15</f>
        <v>4.7695459672686029E-3</v>
      </c>
    </row>
    <row r="16" spans="1:28" ht="18.75" x14ac:dyDescent="0.3">
      <c r="A16" s="34" t="s">
        <v>42</v>
      </c>
      <c r="B16" s="15">
        <f>[1]Total!$Q$24</f>
        <v>208.11954766488589</v>
      </c>
      <c r="C16" s="6">
        <f>[2]Total!$Q$24</f>
        <v>178.1672572499358</v>
      </c>
      <c r="D16" s="6">
        <f>[3]Total!$Q$24</f>
        <v>195.26868801008871</v>
      </c>
      <c r="E16" s="6">
        <f>[4]Total!$Q$24</f>
        <v>207.21647203838182</v>
      </c>
      <c r="F16" s="6">
        <f>[5]Total!$Q$24</f>
        <v>240.16313866319234</v>
      </c>
      <c r="G16" s="6">
        <f>[6]Total!$Q$24</f>
        <v>261.98400217013557</v>
      </c>
      <c r="H16" s="6">
        <f>[7]Total!$Q$24</f>
        <v>274.34135579450833</v>
      </c>
      <c r="I16" s="6">
        <f>[8]Total!$Q$24</f>
        <v>292.44203101227208</v>
      </c>
      <c r="J16" s="6">
        <f>[9]Total!$Q$24</f>
        <v>385.34775258860458</v>
      </c>
      <c r="K16" s="28">
        <f t="shared" si="3"/>
        <v>7.8818553017367381E-3</v>
      </c>
      <c r="L16" s="29">
        <f t="shared" si="0"/>
        <v>6.120846271190754E-3</v>
      </c>
      <c r="M16" s="29">
        <f t="shared" si="0"/>
        <v>5.9436767835920126E-3</v>
      </c>
      <c r="N16" s="29">
        <f t="shared" si="0"/>
        <v>5.8641768649880166E-3</v>
      </c>
      <c r="O16" s="29">
        <f t="shared" si="0"/>
        <v>6.4090620500598531E-3</v>
      </c>
      <c r="P16" s="29">
        <f t="shared" si="0"/>
        <v>6.7948023080716766E-3</v>
      </c>
      <c r="Q16" s="29">
        <f t="shared" si="0"/>
        <v>7.0565697354925978E-3</v>
      </c>
      <c r="R16" s="29">
        <f t="shared" si="0"/>
        <v>7.1832806555118681E-3</v>
      </c>
      <c r="S16" s="46">
        <f t="shared" si="0"/>
        <v>9.1710201411007441E-3</v>
      </c>
      <c r="T16" s="29">
        <f>B16/Tabela1!B16</f>
        <v>4.8526288860493818E-3</v>
      </c>
      <c r="U16" s="9">
        <f>C16/Tabela1!C16</f>
        <v>4.3015827820549937E-3</v>
      </c>
      <c r="V16" s="9">
        <f>D16/Tabela1!D16</f>
        <v>4.3390149103412819E-3</v>
      </c>
      <c r="W16" s="9">
        <f>E16/Tabela1!E16</f>
        <v>4.1405201622183958E-3</v>
      </c>
      <c r="X16" s="9">
        <f>F16/Tabela1!F16</f>
        <v>4.2791522105194279E-3</v>
      </c>
      <c r="Y16" s="9">
        <f>G16/Tabela1!G16</f>
        <v>4.4593780689056086E-3</v>
      </c>
      <c r="Z16" s="9">
        <f>H16/Tabela1!H16</f>
        <v>4.5074486690738092E-3</v>
      </c>
      <c r="AA16" s="9">
        <f>I16/Tabela1!I16</f>
        <v>4.1875541413063759E-3</v>
      </c>
      <c r="AB16" s="9">
        <f>J16/Tabela1!J16</f>
        <v>4.5783710075041825E-3</v>
      </c>
    </row>
    <row r="17" spans="1:28" ht="37.5" x14ac:dyDescent="0.3">
      <c r="A17" s="35" t="s">
        <v>41</v>
      </c>
      <c r="B17" s="14">
        <f>[1]Total!$V$24</f>
        <v>11394.515642481168</v>
      </c>
      <c r="C17" s="8">
        <f>[2]Total!$V$24</f>
        <v>12401.946441056638</v>
      </c>
      <c r="D17" s="8">
        <f>[3]Total!$V$24</f>
        <v>14126.746182032406</v>
      </c>
      <c r="E17" s="8">
        <f>[4]Total!$V$24</f>
        <v>14467.461846962851</v>
      </c>
      <c r="F17" s="8">
        <f>[5]Total!$V$24</f>
        <v>14811.941085863258</v>
      </c>
      <c r="G17" s="8">
        <f>[6]Total!$V$24</f>
        <v>14653.600029105295</v>
      </c>
      <c r="H17" s="8">
        <f>[7]Total!$V$24</f>
        <v>15223.080367752033</v>
      </c>
      <c r="I17" s="8">
        <f>[8]Total!$V$24</f>
        <v>15695.261836123495</v>
      </c>
      <c r="J17" s="8">
        <f>[9]Total!$V$24</f>
        <v>15777.019948115245</v>
      </c>
      <c r="K17" s="31">
        <f t="shared" si="3"/>
        <v>0.43153045706222815</v>
      </c>
      <c r="L17" s="32">
        <f t="shared" si="0"/>
        <v>0.42606261554984071</v>
      </c>
      <c r="M17" s="32">
        <f t="shared" si="0"/>
        <v>0.42999629979336473</v>
      </c>
      <c r="N17" s="32">
        <f t="shared" si="0"/>
        <v>0.40942572867634697</v>
      </c>
      <c r="O17" s="32">
        <f t="shared" si="0"/>
        <v>0.39527568647518557</v>
      </c>
      <c r="P17" s="32">
        <f t="shared" si="0"/>
        <v>0.38005494409793383</v>
      </c>
      <c r="Q17" s="32">
        <f t="shared" si="0"/>
        <v>0.39156593030951575</v>
      </c>
      <c r="R17" s="32">
        <f t="shared" si="0"/>
        <v>0.38552416812441165</v>
      </c>
      <c r="S17" s="47">
        <f t="shared" si="0"/>
        <v>0.37548257836911514</v>
      </c>
      <c r="T17" s="32">
        <f>B17/Tabela1!B17</f>
        <v>6.9404186736452649E-3</v>
      </c>
      <c r="U17" s="10">
        <f>C17/Tabela1!C17</f>
        <v>6.7686571078337809E-3</v>
      </c>
      <c r="V17" s="10">
        <f>D17/Tabela1!D17</f>
        <v>7.0974336752236472E-3</v>
      </c>
      <c r="W17" s="10">
        <f>E17/Tabela1!E17</f>
        <v>6.5820997565344749E-3</v>
      </c>
      <c r="X17" s="10">
        <f>F17/Tabela1!F17</f>
        <v>6.1684525151216307E-3</v>
      </c>
      <c r="Y17" s="10">
        <f>G17/Tabela1!G17</f>
        <v>6.0431403202800141E-3</v>
      </c>
      <c r="Z17" s="10">
        <f>H17/Tabela1!H17</f>
        <v>5.9546056586847708E-3</v>
      </c>
      <c r="AA17" s="53">
        <f>I17/Tabela1!I17</f>
        <v>5.8530492726130328E-3</v>
      </c>
      <c r="AB17" s="53">
        <f>J17/Tabela1!J17</f>
        <v>5.4949028277678303E-3</v>
      </c>
    </row>
    <row r="18" spans="1:28" ht="18.75" x14ac:dyDescent="0.3">
      <c r="A18" s="36" t="s">
        <v>38</v>
      </c>
      <c r="B18" s="37">
        <f t="shared" ref="B18:I18" si="6">B11+B14+B17</f>
        <v>26404.893225967688</v>
      </c>
      <c r="C18" s="38">
        <f t="shared" si="6"/>
        <v>29108.271855890773</v>
      </c>
      <c r="D18" s="38">
        <f t="shared" si="6"/>
        <v>32853.180803697687</v>
      </c>
      <c r="E18" s="38">
        <f t="shared" si="6"/>
        <v>35335.986074288579</v>
      </c>
      <c r="F18" s="38">
        <f t="shared" si="6"/>
        <v>37472.431502040068</v>
      </c>
      <c r="G18" s="38">
        <f t="shared" si="6"/>
        <v>38556.530461367467</v>
      </c>
      <c r="H18" s="38">
        <f t="shared" si="6"/>
        <v>38877.438483268583</v>
      </c>
      <c r="I18" s="38">
        <f t="shared" si="6"/>
        <v>40711.486163063353</v>
      </c>
      <c r="J18" s="38">
        <f t="shared" ref="J18" si="7">J11+J14+J17</f>
        <v>42017.981277964303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6.795144848978283E-3</v>
      </c>
      <c r="U18" s="40">
        <f>C18/Tabela1!C18</f>
        <v>6.6512182565166295E-3</v>
      </c>
      <c r="V18" s="40">
        <f>D18/Tabela1!D18</f>
        <v>6.8234306182858081E-3</v>
      </c>
      <c r="W18" s="40">
        <f>E18/Tabela1!E18</f>
        <v>6.6276278109182905E-3</v>
      </c>
      <c r="X18" s="40">
        <f>F18/Tabela1!F18</f>
        <v>6.4842944610528528E-3</v>
      </c>
      <c r="Y18" s="40">
        <f>G18/Tabela1!G18</f>
        <v>6.4306037658388143E-3</v>
      </c>
      <c r="Z18" s="40">
        <f>H18/Tabela1!H18</f>
        <v>6.2012130300518149E-3</v>
      </c>
      <c r="AA18" s="52">
        <f>I18/Tabela1!I18</f>
        <v>6.1820083494402026E-3</v>
      </c>
      <c r="AB18" s="52">
        <f>J18/Tabela1!J18</f>
        <v>5.9990199052195456E-3</v>
      </c>
    </row>
    <row r="19" spans="1:28" ht="18.75" x14ac:dyDescent="0.3">
      <c r="A19" s="41" t="s">
        <v>39</v>
      </c>
      <c r="B19" s="16">
        <f>[10]PIB_UF!B$21</f>
        <v>26404.893225967724</v>
      </c>
      <c r="C19" s="7">
        <f>[10]PIB_UF!C$21</f>
        <v>29108.27185589078</v>
      </c>
      <c r="D19" s="7">
        <f>[10]PIB_UF!D$21</f>
        <v>32853.180803697644</v>
      </c>
      <c r="E19" s="7">
        <f>[10]PIB_UF!E$21</f>
        <v>35335.98607428855</v>
      </c>
      <c r="F19" s="7">
        <f>[10]PIB_UF!F$21</f>
        <v>37472.431502040068</v>
      </c>
      <c r="G19" s="7">
        <f>[10]PIB_UF!G$21</f>
        <v>38556.530461367496</v>
      </c>
      <c r="H19" s="7">
        <f>[10]PIB_UF!H$21</f>
        <v>38877.438483268583</v>
      </c>
      <c r="I19" s="7">
        <f>[10]PIB_UF!I$21</f>
        <v>40711.486163063317</v>
      </c>
      <c r="J19" s="7">
        <f>[10]PIB_UF!J$21</f>
        <v>42017.981277964303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pageSetUpPr fitToPage="1"/>
  </sheetPr>
  <dimension ref="A1:AB28"/>
  <sheetViews>
    <sheetView tabSelected="1" zoomScale="69" zoomScaleNormal="69" workbookViewId="0">
      <selection activeCell="A19" sqref="A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5" width="14.42578125" style="2" customWidth="1"/>
    <col min="6" max="6" width="14.5703125" style="2" bestFit="1" customWidth="1"/>
    <col min="7" max="10" width="14.5703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7" width="9.7109375" style="1" customWidth="1"/>
    <col min="18" max="18" width="10" style="1" bestFit="1" customWidth="1"/>
    <col min="19" max="19" width="10" style="1" customWidth="1"/>
    <col min="20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0"/>
    </row>
    <row r="4" spans="1:28" ht="18" x14ac:dyDescent="0.25">
      <c r="A4" s="66" t="s">
        <v>79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0"/>
    </row>
    <row r="5" spans="1:28" ht="18" x14ac:dyDescent="0.25">
      <c r="A5" s="66" t="s">
        <v>80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0"/>
    </row>
    <row r="6" spans="1:28" ht="22.5" x14ac:dyDescent="0.3">
      <c r="A6" s="71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24"/>
      <c r="O6" s="24"/>
      <c r="P6" s="24"/>
      <c r="Q6" s="68"/>
      <c r="R6" s="68"/>
      <c r="S6" s="56"/>
    </row>
    <row r="7" spans="1:28" ht="22.5" x14ac:dyDescent="0.25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4"/>
      <c r="K8" s="75" t="s">
        <v>87</v>
      </c>
      <c r="L8" s="76"/>
      <c r="M8" s="76"/>
      <c r="N8" s="76"/>
      <c r="O8" s="76"/>
      <c r="P8" s="76"/>
      <c r="Q8" s="76"/>
      <c r="R8" s="76"/>
      <c r="S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51">
        <v>2018</v>
      </c>
      <c r="K9" s="26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25">
        <v>2016</v>
      </c>
      <c r="R9" s="25">
        <v>2017</v>
      </c>
      <c r="S9" s="25">
        <v>2018</v>
      </c>
    </row>
    <row r="10" spans="1:28" ht="18.75" x14ac:dyDescent="0.3">
      <c r="A10" s="27" t="s">
        <v>94</v>
      </c>
      <c r="B10" s="15">
        <f>Tabela2!B10+Tabela10!B10+Tabela20!B10+Tabela25!B10+Tabela29!B10</f>
        <v>3302839.9999999963</v>
      </c>
      <c r="C10" s="6">
        <f>Tabela2!C10+Tabela10!C10+Tabela20!C10+Tabela25!C10+Tabela29!C10</f>
        <v>3720461.0000000009</v>
      </c>
      <c r="D10" s="6">
        <f>Tabela2!D10+Tabela10!D10+Tabela20!D10+Tabela25!D10+Tabela29!D10</f>
        <v>4094258.999999987</v>
      </c>
      <c r="E10" s="6">
        <f>Tabela2!E10+Tabela10!E10+Tabela20!E10+Tabela25!E10+Tabela29!E10</f>
        <v>4553760.0000000484</v>
      </c>
      <c r="F10" s="6">
        <f>Tabela2!F10+Tabela10!F10+Tabela20!F10+Tabela25!F10+Tabela29!F10</f>
        <v>4972734.0000000121</v>
      </c>
      <c r="G10" s="6">
        <f>Tabela2!G10+Tabela10!G10+Tabela20!G10+Tabela25!G10+Tabela29!G10</f>
        <v>5155601.0000000102</v>
      </c>
      <c r="H10" s="6">
        <f>Tabela2!H10+Tabela10!H10+Tabela20!H10+Tabela25!H10+Tabela29!H10</f>
        <v>5419821.999999987</v>
      </c>
      <c r="I10" s="6">
        <f>Tabela2!I10+Tabela10!I10+Tabela20!I10+Tabela25!I10+Tabela29!I10</f>
        <v>5671926.0000000335</v>
      </c>
      <c r="J10" s="6">
        <f>Tabela2!J10+Tabela10!J10+Tabela20!J10+Tabela25!J10+Tabela29!J10</f>
        <v>6011149.9999999944</v>
      </c>
      <c r="K10" s="28">
        <f>B10/B$18</f>
        <v>0.84996655812748145</v>
      </c>
      <c r="L10" s="29">
        <f t="shared" ref="L10:L18" si="0">C10/C$18</f>
        <v>0.85012254414719723</v>
      </c>
      <c r="M10" s="29">
        <f t="shared" ref="M10:M18" si="1">D10/D$18</f>
        <v>0.85035578097350606</v>
      </c>
      <c r="N10" s="29">
        <f t="shared" ref="N10:N18" si="2">E10/E$18</f>
        <v>0.85410454817356396</v>
      </c>
      <c r="O10" s="29">
        <f t="shared" ref="O10:O18" si="3">F10/F$18</f>
        <v>0.86049050568639551</v>
      </c>
      <c r="P10" s="29">
        <f t="shared" ref="P10:P18" si="4">G10/G$18</f>
        <v>0.85987060581038022</v>
      </c>
      <c r="Q10" s="29">
        <f t="shared" ref="Q10:Q18" si="5">H10/H$18</f>
        <v>0.86449807698687986</v>
      </c>
      <c r="R10" s="29">
        <f t="shared" ref="R10:S18" si="6">I10/I$18</f>
        <v>0.8612776686403526</v>
      </c>
      <c r="S10" s="29">
        <f t="shared" si="6"/>
        <v>0.85822801111513869</v>
      </c>
      <c r="T10" s="54"/>
      <c r="U10" s="54"/>
      <c r="V10" s="54"/>
      <c r="W10" s="54"/>
      <c r="X10" s="54"/>
      <c r="Y10" s="54"/>
      <c r="Z10" s="54"/>
      <c r="AA10" s="54"/>
      <c r="AB10" s="54"/>
    </row>
    <row r="11" spans="1:28" ht="18.75" x14ac:dyDescent="0.3">
      <c r="A11" s="30" t="s">
        <v>95</v>
      </c>
      <c r="B11" s="14">
        <f>Tabela2!B11+Tabela10!B11+Tabela20!B11+Tabela25!B11+Tabela29!B11</f>
        <v>1618190.0000000002</v>
      </c>
      <c r="C11" s="8">
        <f>Tabela2!C11+Tabela10!C11+Tabela20!C11+Tabela25!C11+Tabela29!C11</f>
        <v>1846781</v>
      </c>
      <c r="D11" s="8">
        <f>Tabela2!D11+Tabela10!D11+Tabela20!D11+Tabela25!D11+Tabela29!D11</f>
        <v>2058854</v>
      </c>
      <c r="E11" s="8">
        <f>Tabela2!E11+Tabela10!E11+Tabela20!E11+Tabela25!E11+Tabela29!E11</f>
        <v>2305713</v>
      </c>
      <c r="F11" s="8">
        <f>Tabela2!F11+Tabela10!F11+Tabela20!F11+Tabela25!F11+Tabela29!F11</f>
        <v>2515369.0000000005</v>
      </c>
      <c r="G11" s="8">
        <f>Tabela2!G11+Tabela10!G11+Tabela20!G11+Tabela25!G11+Tabela29!G11</f>
        <v>2672019.9999999995</v>
      </c>
      <c r="H11" s="8">
        <f>Tabela2!H11+Tabela10!H11+Tabela20!H11+Tabela25!H11+Tabela29!H11</f>
        <v>2802435.9999999991</v>
      </c>
      <c r="I11" s="8">
        <f>Tabela2!I11+Tabela10!I11+Tabela20!I11+Tabela25!I11+Tabela29!I11</f>
        <v>2920537</v>
      </c>
      <c r="J11" s="8">
        <f>Tabela2!J11+Tabela10!J11+Tabela20!J11+Tabela25!J11+Tabela29!J11</f>
        <v>3055772.9999999995</v>
      </c>
      <c r="K11" s="31">
        <f t="shared" ref="K11:K18" si="7">B11/B$18</f>
        <v>0.416431732901476</v>
      </c>
      <c r="L11" s="32">
        <f t="shared" si="0"/>
        <v>0.42198807142520905</v>
      </c>
      <c r="M11" s="32">
        <f t="shared" si="1"/>
        <v>0.42761300667115404</v>
      </c>
      <c r="N11" s="32">
        <f t="shared" si="2"/>
        <v>0.43246019994090418</v>
      </c>
      <c r="O11" s="32">
        <f t="shared" si="3"/>
        <v>0.43526380916370716</v>
      </c>
      <c r="P11" s="32">
        <f t="shared" si="4"/>
        <v>0.44564958695163709</v>
      </c>
      <c r="Q11" s="32">
        <f t="shared" si="5"/>
        <v>0.44700739856010191</v>
      </c>
      <c r="R11" s="32">
        <f t="shared" si="6"/>
        <v>0.44348133218555297</v>
      </c>
      <c r="S11" s="32">
        <f t="shared" si="6"/>
        <v>0.43628090867959418</v>
      </c>
      <c r="T11" s="54"/>
      <c r="U11" s="54"/>
      <c r="V11" s="54"/>
      <c r="W11" s="54"/>
      <c r="X11" s="54"/>
      <c r="Y11" s="54"/>
      <c r="Z11" s="54"/>
      <c r="AA11" s="54"/>
      <c r="AB11" s="54"/>
    </row>
    <row r="12" spans="1:28" ht="18.75" x14ac:dyDescent="0.3">
      <c r="A12" s="33" t="s">
        <v>35</v>
      </c>
      <c r="B12" s="15">
        <f>Tabela2!B12+Tabela10!B12+Tabela20!B12+Tabela25!B12+Tabela29!B12</f>
        <v>1277285.0000000002</v>
      </c>
      <c r="C12" s="6">
        <f>Tabela2!C12+Tabela10!C12+Tabela20!C12+Tabela25!C12+Tabela29!C12</f>
        <v>1453655.0000000002</v>
      </c>
      <c r="D12" s="6">
        <f>Tabela2!D12+Tabela10!D12+Tabela20!D12+Tabela25!D12+Tabela29!D12</f>
        <v>1626983.0000000002</v>
      </c>
      <c r="E12" s="6">
        <f>Tabela2!E12+Tabela10!E12+Tabela20!E12+Tabela25!E12+Tabela29!E12</f>
        <v>1822210</v>
      </c>
      <c r="F12" s="6">
        <f>Tabela2!F12+Tabela10!F12+Tabela20!F12+Tabela25!F12+Tabela29!F12</f>
        <v>2000409.0000000002</v>
      </c>
      <c r="G12" s="6">
        <f>Tabela2!G12+Tabela10!G12+Tabela20!G12+Tabela25!G12+Tabela29!G12</f>
        <v>2126847.9999999995</v>
      </c>
      <c r="H12" s="6">
        <f>Tabela2!H12+Tabela10!H12+Tabela20!H12+Tabela25!H12+Tabela29!H12</f>
        <v>2229291.9999999995</v>
      </c>
      <c r="I12" s="6">
        <f>Tabela2!I12+Tabela10!I12+Tabela20!I12+Tabela25!I12+Tabela29!I12</f>
        <v>2312355</v>
      </c>
      <c r="J12" s="6">
        <f>Tabela2!J12+Tabela10!J12+Tabela20!J12+Tabela25!J12+Tabela29!J12</f>
        <v>2422298</v>
      </c>
      <c r="K12" s="28">
        <f t="shared" si="7"/>
        <v>0.32870182485311478</v>
      </c>
      <c r="L12" s="29">
        <f t="shared" si="0"/>
        <v>0.33215907569311809</v>
      </c>
      <c r="M12" s="29">
        <f t="shared" si="1"/>
        <v>0.33791570088644185</v>
      </c>
      <c r="N12" s="29">
        <f t="shared" si="2"/>
        <v>0.34177423683446945</v>
      </c>
      <c r="O12" s="29">
        <f t="shared" si="3"/>
        <v>0.34615423869235973</v>
      </c>
      <c r="P12" s="29">
        <f t="shared" si="4"/>
        <v>0.35472374185407124</v>
      </c>
      <c r="Q12" s="29">
        <f t="shared" si="5"/>
        <v>0.35558707408513407</v>
      </c>
      <c r="R12" s="29">
        <f t="shared" si="6"/>
        <v>0.35112935596635969</v>
      </c>
      <c r="S12" s="29">
        <f t="shared" si="6"/>
        <v>0.34583798355858364</v>
      </c>
      <c r="T12" s="54"/>
      <c r="U12" s="54"/>
      <c r="V12" s="54"/>
      <c r="W12" s="54"/>
      <c r="X12" s="54"/>
      <c r="Y12" s="54"/>
      <c r="Z12" s="54"/>
      <c r="AA12" s="54"/>
      <c r="AB12" s="54"/>
    </row>
    <row r="13" spans="1:28" ht="18.75" x14ac:dyDescent="0.3">
      <c r="A13" s="33" t="s">
        <v>36</v>
      </c>
      <c r="B13" s="15">
        <f>Tabela2!B13+Tabela10!B13+Tabela20!B13+Tabela25!B13+Tabela29!B13</f>
        <v>340905.00000000006</v>
      </c>
      <c r="C13" s="6">
        <f>Tabela2!C13+Tabela10!C13+Tabela20!C13+Tabela25!C13+Tabela29!C13</f>
        <v>393126.00000000006</v>
      </c>
      <c r="D13" s="6">
        <f>Tabela2!D13+Tabela10!D13+Tabela20!D13+Tabela25!D13+Tabela29!D13</f>
        <v>431871.00000000006</v>
      </c>
      <c r="E13" s="6">
        <f>Tabela2!E13+Tabela10!E13+Tabela20!E13+Tabela25!E13+Tabela29!E13</f>
        <v>483502.99999999994</v>
      </c>
      <c r="F13" s="6">
        <f>Tabela2!F13+Tabela10!F13+Tabela20!F13+Tabela25!F13+Tabela29!F13</f>
        <v>514960</v>
      </c>
      <c r="G13" s="6">
        <f>Tabela2!G13+Tabela10!G13+Tabela20!G13+Tabela25!G13+Tabela29!G13</f>
        <v>545171.99999999988</v>
      </c>
      <c r="H13" s="6">
        <f>Tabela2!H13+Tabela10!H13+Tabela20!H13+Tabela25!H13+Tabela29!H13</f>
        <v>573143.99999999988</v>
      </c>
      <c r="I13" s="6">
        <f>Tabela2!I13+Tabela10!I13+Tabela20!I13+Tabela25!I13+Tabela29!I13</f>
        <v>608182</v>
      </c>
      <c r="J13" s="6">
        <f>Tabela2!J13+Tabela10!J13+Tabela20!J13+Tabela25!J13+Tabela29!J13</f>
        <v>633475</v>
      </c>
      <c r="K13" s="28">
        <f t="shared" si="7"/>
        <v>8.7729908048361241E-2</v>
      </c>
      <c r="L13" s="29">
        <f t="shared" si="0"/>
        <v>8.9828995732091008E-2</v>
      </c>
      <c r="M13" s="29">
        <f t="shared" si="1"/>
        <v>8.9697305784712272E-2</v>
      </c>
      <c r="N13" s="29">
        <f t="shared" si="2"/>
        <v>9.0685963106434744E-2</v>
      </c>
      <c r="O13" s="29">
        <f t="shared" si="3"/>
        <v>8.9109570471347391E-2</v>
      </c>
      <c r="P13" s="29">
        <f t="shared" si="4"/>
        <v>9.0925845097565849E-2</v>
      </c>
      <c r="Q13" s="29">
        <f t="shared" si="5"/>
        <v>9.1420324474967882E-2</v>
      </c>
      <c r="R13" s="29">
        <f t="shared" si="6"/>
        <v>9.2351976219193235E-2</v>
      </c>
      <c r="S13" s="29">
        <f t="shared" si="6"/>
        <v>9.0442925121010612E-2</v>
      </c>
      <c r="T13" s="54"/>
      <c r="U13" s="54"/>
      <c r="V13" s="54"/>
      <c r="W13" s="54"/>
      <c r="X13" s="54"/>
      <c r="Y13" s="54"/>
      <c r="Z13" s="54"/>
      <c r="AA13" s="54"/>
      <c r="AB13" s="54"/>
    </row>
    <row r="14" spans="1:28" ht="18.75" x14ac:dyDescent="0.3">
      <c r="A14" s="30" t="s">
        <v>96</v>
      </c>
      <c r="B14" s="14">
        <f>Tabela2!B14+Tabela10!B14+Tabela20!B14+Tabela25!B14+Tabela29!B14</f>
        <v>625895</v>
      </c>
      <c r="C14" s="8">
        <f>Tabela2!C14+Tabela10!C14+Tabela20!C14+Tabela25!C14+Tabela29!C14</f>
        <v>697340</v>
      </c>
      <c r="D14" s="8">
        <f>Tabela2!D14+Tabela10!D14+Tabela20!D14+Tabela25!D14+Tabela29!D14</f>
        <v>765503.99999999977</v>
      </c>
      <c r="E14" s="8">
        <f>Tabela2!E14+Tabela10!E14+Tabela20!E14+Tabela25!E14+Tabela29!E14</f>
        <v>827904.95664631145</v>
      </c>
      <c r="F14" s="8">
        <f>Tabela2!F14+Tabela10!F14+Tabela20!F14+Tabela25!F14+Tabela29!F14</f>
        <v>862342.77999999991</v>
      </c>
      <c r="G14" s="8">
        <f>Tabela2!G14+Tabela10!G14+Tabela20!G14+Tabela25!G14+Tabela29!G14</f>
        <v>898934.9999999986</v>
      </c>
      <c r="H14" s="8">
        <f>Tabela2!H14+Tabela10!H14+Tabela20!H14+Tabela25!H14+Tabela29!H14</f>
        <v>910369.99999999616</v>
      </c>
      <c r="I14" s="8">
        <f>Tabela2!I14+Tabela10!I14+Tabela20!I14+Tabela25!I14+Tabela29!I14</f>
        <v>983389.00000000477</v>
      </c>
      <c r="J14" s="8">
        <f>Tabela2!J14+Tabela10!J14+Tabela20!J14+Tabela25!J14+Tabela29!J14</f>
        <v>1077158.0000000005</v>
      </c>
      <c r="K14" s="31">
        <f t="shared" si="7"/>
        <v>0.16107041785227277</v>
      </c>
      <c r="L14" s="32">
        <f t="shared" si="0"/>
        <v>0.159341666243943</v>
      </c>
      <c r="M14" s="32">
        <f t="shared" si="1"/>
        <v>0.15899110236024264</v>
      </c>
      <c r="N14" s="32">
        <f t="shared" si="2"/>
        <v>0.15528209412157085</v>
      </c>
      <c r="O14" s="32">
        <f t="shared" si="3"/>
        <v>0.14922128849787869</v>
      </c>
      <c r="P14" s="32">
        <f t="shared" si="4"/>
        <v>0.14992777428551035</v>
      </c>
      <c r="Q14" s="32">
        <f t="shared" si="5"/>
        <v>0.14521014054456852</v>
      </c>
      <c r="R14" s="32">
        <f t="shared" si="6"/>
        <v>0.14932687508380166</v>
      </c>
      <c r="S14" s="32">
        <f t="shared" si="6"/>
        <v>0.15378873726271375</v>
      </c>
      <c r="T14" s="54"/>
      <c r="U14" s="54"/>
      <c r="V14" s="54"/>
      <c r="W14" s="54"/>
      <c r="X14" s="54"/>
      <c r="Y14" s="54"/>
      <c r="Z14" s="54"/>
      <c r="AA14" s="54"/>
      <c r="AB14" s="54"/>
    </row>
    <row r="15" spans="1:28" ht="18.75" x14ac:dyDescent="0.3">
      <c r="A15" s="33" t="s">
        <v>37</v>
      </c>
      <c r="B15" s="15">
        <f>Tabela2!B15+Tabela10!B15+Tabela20!B15+Tabela25!B15+Tabela29!B15</f>
        <v>583007</v>
      </c>
      <c r="C15" s="6">
        <f>Tabela2!C15+Tabela10!C15+Tabela20!C15+Tabela25!C15+Tabela29!C15</f>
        <v>655921</v>
      </c>
      <c r="D15" s="6">
        <f>Tabela2!D15+Tabela10!D15+Tabela20!D15+Tabela25!D15+Tabela29!D15</f>
        <v>720500.99999999977</v>
      </c>
      <c r="E15" s="6">
        <f>Tabela2!E15+Tabela10!E15+Tabela20!E15+Tabela25!E15+Tabela29!E15</f>
        <v>777858.95664631156</v>
      </c>
      <c r="F15" s="6">
        <f>Tabela2!F15+Tabela10!F15+Tabela20!F15+Tabela25!F15+Tabela29!F15</f>
        <v>806218.78</v>
      </c>
      <c r="G15" s="6">
        <f>Tabela2!G15+Tabela10!G15+Tabela20!G15+Tabela25!G15+Tabela29!G15</f>
        <v>840185.99999999849</v>
      </c>
      <c r="H15" s="6">
        <f>Tabela2!H15+Tabela10!H15+Tabela20!H15+Tabela25!H15+Tabela29!H15</f>
        <v>849505.99999999604</v>
      </c>
      <c r="I15" s="6">
        <f>Tabela2!I15+Tabela10!I15+Tabela20!I15+Tabela25!I15+Tabela29!I15</f>
        <v>913553.00000000466</v>
      </c>
      <c r="J15" s="6">
        <f>Tabela2!J15+Tabela10!J15+Tabela20!J15+Tabela25!J15+Tabela29!J15</f>
        <v>992991.00000000058</v>
      </c>
      <c r="K15" s="28">
        <f t="shared" si="7"/>
        <v>0.15003344187251855</v>
      </c>
      <c r="L15" s="29">
        <f t="shared" si="0"/>
        <v>0.14987745585280254</v>
      </c>
      <c r="M15" s="29">
        <f t="shared" si="1"/>
        <v>0.14964421902649389</v>
      </c>
      <c r="N15" s="29">
        <f t="shared" si="2"/>
        <v>0.1458954518264359</v>
      </c>
      <c r="O15" s="29">
        <f t="shared" si="3"/>
        <v>0.1395094943136044</v>
      </c>
      <c r="P15" s="29">
        <f t="shared" si="4"/>
        <v>0.14012939418961967</v>
      </c>
      <c r="Q15" s="29">
        <f t="shared" si="5"/>
        <v>0.13550192301312011</v>
      </c>
      <c r="R15" s="29">
        <f t="shared" si="6"/>
        <v>0.1387223313596474</v>
      </c>
      <c r="S15" s="29">
        <f t="shared" si="6"/>
        <v>0.14177198888486128</v>
      </c>
      <c r="T15" s="54"/>
      <c r="U15" s="54"/>
      <c r="V15" s="54"/>
      <c r="W15" s="54"/>
      <c r="X15" s="54"/>
      <c r="Y15" s="54"/>
      <c r="Z15" s="54"/>
      <c r="AA15" s="54"/>
      <c r="AB15" s="54"/>
    </row>
    <row r="16" spans="1:28" ht="18.75" x14ac:dyDescent="0.3">
      <c r="A16" s="34" t="s">
        <v>42</v>
      </c>
      <c r="B16" s="15">
        <f>Tabela2!B16+Tabela10!B16+Tabela20!B16+Tabela25!B16+Tabela29!B16</f>
        <v>42888</v>
      </c>
      <c r="C16" s="6">
        <f>Tabela2!C16+Tabela10!C16+Tabela20!C16+Tabela25!C16+Tabela29!C16</f>
        <v>41419.000000000007</v>
      </c>
      <c r="D16" s="6">
        <f>Tabela2!D16+Tabela10!D16+Tabela20!D16+Tabela25!D16+Tabela29!D16</f>
        <v>45003</v>
      </c>
      <c r="E16" s="6">
        <f>Tabela2!E16+Tabela10!E16+Tabela20!E16+Tabela25!E16+Tabela29!E16</f>
        <v>50045.999999999993</v>
      </c>
      <c r="F16" s="6">
        <f>Tabela2!F16+Tabela10!F16+Tabela20!F16+Tabela25!F16+Tabela29!F16</f>
        <v>56123.999999999993</v>
      </c>
      <c r="G16" s="6">
        <f>Tabela2!G16+Tabela10!G16+Tabela20!G16+Tabela25!G16+Tabela29!G16</f>
        <v>58748.999999999993</v>
      </c>
      <c r="H16" s="6">
        <f>Tabela2!H16+Tabela10!H16+Tabela20!H16+Tabela25!H16+Tabela29!H16</f>
        <v>60864</v>
      </c>
      <c r="I16" s="6">
        <f>Tabela2!I16+Tabela10!I16+Tabela20!I16+Tabela25!I16+Tabela29!I16</f>
        <v>69836</v>
      </c>
      <c r="J16" s="6">
        <f>Tabela2!J16+Tabela10!J16+Tabela20!J16+Tabela25!J16+Tabela29!J16</f>
        <v>84167.000000000015</v>
      </c>
      <c r="K16" s="28">
        <f t="shared" si="7"/>
        <v>1.1036975979754232E-2</v>
      </c>
      <c r="L16" s="29">
        <f t="shared" si="0"/>
        <v>9.4642103911404419E-3</v>
      </c>
      <c r="M16" s="29">
        <f t="shared" si="1"/>
        <v>9.3468833337487477E-3</v>
      </c>
      <c r="N16" s="29">
        <f t="shared" si="2"/>
        <v>9.3866422951349483E-3</v>
      </c>
      <c r="O16" s="29">
        <f t="shared" si="3"/>
        <v>9.7117941842743121E-3</v>
      </c>
      <c r="P16" s="29">
        <f t="shared" si="4"/>
        <v>9.7983800958906485E-3</v>
      </c>
      <c r="Q16" s="29">
        <f t="shared" si="5"/>
        <v>9.708217531448373E-3</v>
      </c>
      <c r="R16" s="29">
        <f t="shared" si="6"/>
        <v>1.0604543724154248E-2</v>
      </c>
      <c r="S16" s="29">
        <f t="shared" si="6"/>
        <v>1.2016748377852483E-2</v>
      </c>
      <c r="T16" s="54"/>
      <c r="U16" s="54"/>
      <c r="V16" s="54"/>
      <c r="W16" s="54"/>
      <c r="X16" s="54"/>
      <c r="Y16" s="54"/>
      <c r="Z16" s="54"/>
      <c r="AA16" s="54"/>
      <c r="AB16" s="54"/>
    </row>
    <row r="17" spans="1:28" ht="37.5" x14ac:dyDescent="0.3">
      <c r="A17" s="35" t="s">
        <v>41</v>
      </c>
      <c r="B17" s="14">
        <f>Tabela2!B17+Tabela10!B17+Tabela20!B17+Tabela25!B17+Tabela29!B17</f>
        <v>1641761.9999999958</v>
      </c>
      <c r="C17" s="8">
        <f>Tabela2!C17+Tabela10!C17+Tabela20!C17+Tabela25!C17+Tabela29!C17</f>
        <v>1832261.0000000009</v>
      </c>
      <c r="D17" s="8">
        <f>Tabela2!D17+Tabela10!D17+Tabela20!D17+Tabela25!D17+Tabela29!D17</f>
        <v>1990401.999999987</v>
      </c>
      <c r="E17" s="8">
        <f>Tabela2!E17+Tabela10!E17+Tabela20!E17+Tabela25!E17+Tabela29!E17</f>
        <v>2198001.0000000484</v>
      </c>
      <c r="F17" s="8">
        <f>Tabela2!F17+Tabela10!F17+Tabela20!F17+Tabela25!F17+Tabela29!F17</f>
        <v>2401241.0000000126</v>
      </c>
      <c r="G17" s="8">
        <f>Tabela2!G17+Tabela10!G17+Tabela20!G17+Tabela25!G17+Tabela29!G17</f>
        <v>2424832.0000000112</v>
      </c>
      <c r="H17" s="8">
        <f>Tabela2!H17+Tabela10!H17+Tabela20!H17+Tabela25!H17+Tabela29!H17</f>
        <v>2556521.9999999874</v>
      </c>
      <c r="I17" s="8">
        <f>Tabela2!I17+Tabela10!I17+Tabela20!I17+Tabela25!I17+Tabela29!I17</f>
        <v>2681553.000000034</v>
      </c>
      <c r="J17" s="8">
        <f>Tabela2!J17+Tabela10!J17+Tabela20!J17+Tabela25!J17+Tabela29!J17</f>
        <v>2871209.9999999949</v>
      </c>
      <c r="K17" s="31">
        <f t="shared" si="7"/>
        <v>0.42249784924625117</v>
      </c>
      <c r="L17" s="32">
        <f t="shared" si="0"/>
        <v>0.41867026233084775</v>
      </c>
      <c r="M17" s="32">
        <f t="shared" si="1"/>
        <v>0.4133958909686033</v>
      </c>
      <c r="N17" s="32">
        <f t="shared" si="2"/>
        <v>0.41225770593752487</v>
      </c>
      <c r="O17" s="32">
        <f t="shared" si="3"/>
        <v>0.41551490233841426</v>
      </c>
      <c r="P17" s="32">
        <f t="shared" si="4"/>
        <v>0.40442263876285256</v>
      </c>
      <c r="Q17" s="32">
        <f t="shared" si="5"/>
        <v>0.40778246089532949</v>
      </c>
      <c r="R17" s="32">
        <f t="shared" si="6"/>
        <v>0.40719179273064549</v>
      </c>
      <c r="S17" s="32">
        <f t="shared" si="6"/>
        <v>0.40993035405769196</v>
      </c>
      <c r="T17" s="54"/>
      <c r="U17" s="54"/>
      <c r="V17" s="54"/>
      <c r="W17" s="54"/>
      <c r="X17" s="54"/>
      <c r="Y17" s="54"/>
      <c r="Z17" s="54"/>
      <c r="AA17" s="54"/>
      <c r="AB17" s="54"/>
    </row>
    <row r="18" spans="1:28" ht="18.75" x14ac:dyDescent="0.3">
      <c r="A18" s="36" t="s">
        <v>97</v>
      </c>
      <c r="B18" s="37">
        <f>Tabela2!B18+Tabela10!B18+Tabela20!B18+Tabela25!B18+Tabela29!B18</f>
        <v>3885846.9999999963</v>
      </c>
      <c r="C18" s="38">
        <f>Tabela2!C18+Tabela10!C18+Tabela20!C18+Tabela25!C18+Tabela29!C18</f>
        <v>4376382.0000000019</v>
      </c>
      <c r="D18" s="38">
        <f>Tabela2!D18+Tabela10!D18+Tabela20!D18+Tabela25!D18+Tabela29!D18</f>
        <v>4814759.999999987</v>
      </c>
      <c r="E18" s="38">
        <f>Tabela2!E18+Tabela10!E18+Tabela20!E18+Tabela25!E18+Tabela29!E18</f>
        <v>5331618.9566463605</v>
      </c>
      <c r="F18" s="38">
        <f>Tabela2!F18+Tabela10!F18+Tabela20!F18+Tabela25!F18+Tabela29!F18</f>
        <v>5778952.7800000124</v>
      </c>
      <c r="G18" s="38">
        <f>Tabela2!G18+Tabela10!G18+Tabela20!G18+Tabela25!G18+Tabela29!G18</f>
        <v>5995787.0000000093</v>
      </c>
      <c r="H18" s="38">
        <f>Tabela2!H18+Tabela10!H18+Tabela20!H18+Tabela25!H18+Tabela29!H18</f>
        <v>6269327.9999999832</v>
      </c>
      <c r="I18" s="38">
        <f>Tabela2!I18+Tabela10!I18+Tabela20!I18+Tabela25!I18+Tabela29!I18</f>
        <v>6585479.0000000382</v>
      </c>
      <c r="J18" s="38">
        <f>Tabela2!J18+Tabela10!J18+Tabela20!J18+Tabela25!J18+Tabela29!J18</f>
        <v>7004140.9999999953</v>
      </c>
      <c r="K18" s="39">
        <f t="shared" si="7"/>
        <v>1</v>
      </c>
      <c r="L18" s="40">
        <f t="shared" si="0"/>
        <v>1</v>
      </c>
      <c r="M18" s="40">
        <f t="shared" si="1"/>
        <v>1</v>
      </c>
      <c r="N18" s="40">
        <f t="shared" si="2"/>
        <v>1</v>
      </c>
      <c r="O18" s="40">
        <f t="shared" si="3"/>
        <v>1</v>
      </c>
      <c r="P18" s="40">
        <f t="shared" si="4"/>
        <v>1</v>
      </c>
      <c r="Q18" s="40">
        <f t="shared" si="5"/>
        <v>1</v>
      </c>
      <c r="R18" s="40">
        <f t="shared" si="6"/>
        <v>1</v>
      </c>
      <c r="S18" s="40">
        <f t="shared" si="6"/>
        <v>1</v>
      </c>
      <c r="T18" s="54"/>
      <c r="U18" s="54"/>
      <c r="V18" s="54"/>
      <c r="W18" s="54"/>
      <c r="X18" s="54"/>
      <c r="Y18" s="54"/>
      <c r="Z18" s="54"/>
      <c r="AA18" s="54"/>
      <c r="AB18" s="54"/>
    </row>
    <row r="19" spans="1:28" ht="18.75" x14ac:dyDescent="0.3">
      <c r="A19" s="41" t="s">
        <v>98</v>
      </c>
      <c r="B19" s="16">
        <f>Tabela2!B19+Tabela10!B19+Tabela20!B19+Tabela25!B19+Tabela29!B19</f>
        <v>3885846.9999999963</v>
      </c>
      <c r="C19" s="7">
        <f>Tabela2!C19+Tabela10!C19+Tabela20!C19+Tabela25!C19+Tabela29!C19</f>
        <v>4376382.0000000019</v>
      </c>
      <c r="D19" s="7">
        <f>Tabela2!D19+Tabela10!D19+Tabela20!D19+Tabela25!D19+Tabela29!D19</f>
        <v>4814759.9999999888</v>
      </c>
      <c r="E19" s="7">
        <f>Tabela2!E19+Tabela10!E19+Tabela20!E19+Tabela25!E19+Tabela29!E19</f>
        <v>5331618.9566463605</v>
      </c>
      <c r="F19" s="7">
        <f>Tabela2!F19+Tabela10!F19+Tabela20!F19+Tabela25!F19+Tabela29!F19</f>
        <v>5778952.7800000114</v>
      </c>
      <c r="G19" s="7">
        <f>Tabela2!G19+Tabela10!G19+Tabela20!G19+Tabela25!G19+Tabela29!G19</f>
        <v>5995787.0000000084</v>
      </c>
      <c r="H19" s="7">
        <f>Tabela2!H19+Tabela10!H19+Tabela20!H19+Tabela25!H19+Tabela29!H19</f>
        <v>6269327.9999999823</v>
      </c>
      <c r="I19" s="7">
        <f>Tabela2!I19+Tabela10!I19+Tabela20!I19+Tabela25!I19+Tabela29!I19</f>
        <v>6585479.0000000382</v>
      </c>
      <c r="J19" s="7">
        <f>Tabela2!J19+Tabela10!J19+Tabela20!J19+Tabela25!J19+Tabela29!J19</f>
        <v>7004140.9999999935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>
        <f>J12 + J13+J15+J17+J16</f>
        <v>7004140.9999999953</v>
      </c>
    </row>
    <row r="22" spans="1:28" x14ac:dyDescent="0.25">
      <c r="B22" s="11"/>
      <c r="C22" s="11"/>
      <c r="D22" s="11"/>
      <c r="E22" s="11"/>
      <c r="F22" s="11"/>
      <c r="G22" s="11"/>
      <c r="H22" s="11"/>
      <c r="I22" s="11"/>
      <c r="J22" s="11"/>
    </row>
    <row r="23" spans="1:28" x14ac:dyDescent="0.25">
      <c r="C23" s="50"/>
      <c r="D23" s="50"/>
      <c r="E23" s="50"/>
      <c r="G23" s="50"/>
      <c r="K23" s="61"/>
    </row>
    <row r="24" spans="1:28" x14ac:dyDescent="0.25">
      <c r="C24" s="50"/>
      <c r="D24" s="50"/>
      <c r="E24" s="50"/>
      <c r="G24" s="50"/>
      <c r="K24" s="61"/>
    </row>
    <row r="25" spans="1:28" x14ac:dyDescent="0.25">
      <c r="C25" s="50"/>
      <c r="D25" s="50"/>
      <c r="E25" s="50"/>
      <c r="F25" s="50"/>
      <c r="G25" s="50"/>
      <c r="H25" s="50"/>
      <c r="K25" s="61"/>
    </row>
    <row r="26" spans="1:28" x14ac:dyDescent="0.25">
      <c r="C26" s="50"/>
      <c r="D26" s="50"/>
      <c r="E26" s="50"/>
      <c r="G26" s="50"/>
      <c r="K26" s="61"/>
    </row>
    <row r="28" spans="1:28" x14ac:dyDescent="0.25">
      <c r="H28" s="18"/>
      <c r="I28" s="18"/>
      <c r="J28" s="18"/>
    </row>
  </sheetData>
  <mergeCells count="11">
    <mergeCell ref="Q6:R6"/>
    <mergeCell ref="A7:R7"/>
    <mergeCell ref="A8:A9"/>
    <mergeCell ref="A6:M6"/>
    <mergeCell ref="B8:J8"/>
    <mergeCell ref="K8:S8"/>
    <mergeCell ref="A1:R1"/>
    <mergeCell ref="A2:R2"/>
    <mergeCell ref="A3:R3"/>
    <mergeCell ref="A4:R4"/>
    <mergeCell ref="A5:R5"/>
  </mergeCells>
  <pageMargins left="0.51181102362204722" right="0.51181102362204722" top="0.78740157480314965" bottom="0.78740157480314965" header="0.31496062992125984" footer="0.31496062992125984"/>
  <pageSetup paperSize="9" scale="43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19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[1]Total!$E$25</f>
        <v>135415.00603239849</v>
      </c>
      <c r="C10" s="6">
        <f>[2]Total!$E$25</f>
        <v>145727.05514358805</v>
      </c>
      <c r="D10" s="6">
        <f>[3]Total!$E$25</f>
        <v>159295.89422218275</v>
      </c>
      <c r="E10" s="6">
        <f>[4]Total!$E$25</f>
        <v>178261.70025505248</v>
      </c>
      <c r="F10" s="6">
        <f>[5]Total!$E$25</f>
        <v>196202.84264500174</v>
      </c>
      <c r="G10" s="6">
        <f>[6]Total!$E$25</f>
        <v>215986.13656547124</v>
      </c>
      <c r="H10" s="6">
        <f>[7]Total!$E$25</f>
        <v>228329.34179769261</v>
      </c>
      <c r="I10" s="6">
        <f>[8]Total!$E$25</f>
        <v>236137.90796173242</v>
      </c>
      <c r="J10" s="6">
        <f>[9]Total!$E$25</f>
        <v>250533.83930529875</v>
      </c>
      <c r="K10" s="28">
        <f>B10/B$18</f>
        <v>0.87692917336544074</v>
      </c>
      <c r="L10" s="29">
        <f t="shared" ref="L10:S18" si="0">C10/C$18</f>
        <v>0.87469742624165259</v>
      </c>
      <c r="M10" s="29">
        <f t="shared" si="0"/>
        <v>0.87250745867173585</v>
      </c>
      <c r="N10" s="29">
        <f t="shared" si="0"/>
        <v>0.87023033240026526</v>
      </c>
      <c r="O10" s="29">
        <f t="shared" si="0"/>
        <v>0.87617948594607586</v>
      </c>
      <c r="P10" s="29">
        <f t="shared" si="0"/>
        <v>0.88141888848811256</v>
      </c>
      <c r="Q10" s="29">
        <f t="shared" si="0"/>
        <v>0.8824698558828632</v>
      </c>
      <c r="R10" s="29">
        <f t="shared" si="0"/>
        <v>0.87873739850507415</v>
      </c>
      <c r="S10" s="46">
        <f t="shared" si="0"/>
        <v>0.87525936609871502</v>
      </c>
      <c r="T10" s="29">
        <f>B10/Tabela1!B10</f>
        <v>4.0999565838005667E-2</v>
      </c>
      <c r="U10" s="9">
        <f>C10/Tabela1!C10</f>
        <v>3.9169085536332193E-2</v>
      </c>
      <c r="V10" s="9">
        <f>D10/Tabela1!D10</f>
        <v>3.8907136608158706E-2</v>
      </c>
      <c r="W10" s="9">
        <f>E10/Tabela1!E10</f>
        <v>3.9146046400128816E-2</v>
      </c>
      <c r="X10" s="9">
        <f>F10/Tabela1!F10</f>
        <v>3.9455728507698434E-2</v>
      </c>
      <c r="Y10" s="9">
        <f>G10/Tabela1!G10</f>
        <v>4.1893493419190277E-2</v>
      </c>
      <c r="Z10" s="9">
        <f>H10/Tabela1!H10</f>
        <v>4.2128568391672859E-2</v>
      </c>
      <c r="AA10" s="9">
        <f>I10/Tabela1!I10</f>
        <v>4.1632755427650332E-2</v>
      </c>
      <c r="AB10" s="9">
        <f>J10/Tabela1!J10</f>
        <v>4.1678187918334927E-2</v>
      </c>
    </row>
    <row r="11" spans="1:28" ht="18.75" x14ac:dyDescent="0.3">
      <c r="A11" s="30" t="s">
        <v>34</v>
      </c>
      <c r="B11" s="14">
        <f>+B12+B13</f>
        <v>66475.910736587233</v>
      </c>
      <c r="C11" s="8">
        <f t="shared" ref="C11:I11" si="1">+C12+C13</f>
        <v>75691.310570891335</v>
      </c>
      <c r="D11" s="8">
        <f t="shared" si="1"/>
        <v>84403.785299878407</v>
      </c>
      <c r="E11" s="8">
        <f t="shared" si="1"/>
        <v>93664.42556650452</v>
      </c>
      <c r="F11" s="8">
        <f t="shared" si="1"/>
        <v>103278.25151106615</v>
      </c>
      <c r="G11" s="8">
        <f t="shared" si="1"/>
        <v>112377.40502411475</v>
      </c>
      <c r="H11" s="8">
        <f t="shared" si="1"/>
        <v>114897.65485682417</v>
      </c>
      <c r="I11" s="8">
        <f t="shared" si="1"/>
        <v>119066.83668880287</v>
      </c>
      <c r="J11" s="8">
        <f t="shared" ref="J11" si="2">+J12+J13</f>
        <v>125047.53635986676</v>
      </c>
      <c r="K11" s="31">
        <f t="shared" ref="K11:K18" si="3">B11/B$18</f>
        <v>0.43048896247881918</v>
      </c>
      <c r="L11" s="32">
        <f t="shared" si="0"/>
        <v>0.45432191352512441</v>
      </c>
      <c r="M11" s="32">
        <f t="shared" si="0"/>
        <v>0.46230276413500043</v>
      </c>
      <c r="N11" s="32">
        <f t="shared" si="0"/>
        <v>0.45724698058078184</v>
      </c>
      <c r="O11" s="32">
        <f t="shared" si="0"/>
        <v>0.46120781991983389</v>
      </c>
      <c r="P11" s="32">
        <f t="shared" si="0"/>
        <v>0.45860150564574986</v>
      </c>
      <c r="Q11" s="32">
        <f t="shared" si="0"/>
        <v>0.44406783694326413</v>
      </c>
      <c r="R11" s="32">
        <f t="shared" si="0"/>
        <v>0.44308210919317043</v>
      </c>
      <c r="S11" s="47">
        <f t="shared" si="0"/>
        <v>0.43686325052947916</v>
      </c>
      <c r="T11" s="32">
        <f>B11/Tabela1!B11</f>
        <v>4.1080411284575499E-2</v>
      </c>
      <c r="U11" s="10">
        <f>C11/Tabela1!C11</f>
        <v>4.0985536764181207E-2</v>
      </c>
      <c r="V11" s="10">
        <f>D11/Tabela1!D11</f>
        <v>4.0995517554852555E-2</v>
      </c>
      <c r="W11" s="10">
        <f>E11/Tabela1!E11</f>
        <v>4.0622759886640061E-2</v>
      </c>
      <c r="X11" s="10">
        <f>F11/Tabela1!F11</f>
        <v>4.1058886990762045E-2</v>
      </c>
      <c r="Y11" s="10">
        <f>G11/Tabela1!G11</f>
        <v>4.2057097261290997E-2</v>
      </c>
      <c r="Z11" s="10">
        <f>H11/Tabela1!H11</f>
        <v>4.0999207424121088E-2</v>
      </c>
      <c r="AA11" s="10">
        <f>I11/Tabela1!I11</f>
        <v>4.0768816381645867E-2</v>
      </c>
      <c r="AB11" s="10">
        <f>J11/Tabela1!J11</f>
        <v>4.0921736123680254E-2</v>
      </c>
    </row>
    <row r="12" spans="1:28" ht="18.75" x14ac:dyDescent="0.3">
      <c r="A12" s="33" t="s">
        <v>35</v>
      </c>
      <c r="B12" s="15">
        <f>[1]Total!$G$25</f>
        <v>52864.268755224453</v>
      </c>
      <c r="C12" s="6">
        <f>[2]Total!$G$25</f>
        <v>60062.582249178064</v>
      </c>
      <c r="D12" s="6">
        <f>[3]Total!$G$25</f>
        <v>67211.367695748762</v>
      </c>
      <c r="E12" s="6">
        <f>[4]Total!$G$25</f>
        <v>74328.332841927608</v>
      </c>
      <c r="F12" s="6">
        <f>[5]Total!$G$25</f>
        <v>82471.640716992551</v>
      </c>
      <c r="G12" s="6">
        <f>[6]Total!$G$25</f>
        <v>89870.077790412412</v>
      </c>
      <c r="H12" s="6">
        <f>[7]Total!$G$25</f>
        <v>91731.478820845223</v>
      </c>
      <c r="I12" s="6">
        <f>[8]Total!$G$25</f>
        <v>94532.607912778651</v>
      </c>
      <c r="J12" s="6">
        <f>[9]Total!$G$25</f>
        <v>99560.551122832432</v>
      </c>
      <c r="K12" s="28">
        <f t="shared" si="3"/>
        <v>0.3423418191112152</v>
      </c>
      <c r="L12" s="29">
        <f t="shared" si="0"/>
        <v>0.36051360576125124</v>
      </c>
      <c r="M12" s="29">
        <f t="shared" si="0"/>
        <v>0.36813516072345265</v>
      </c>
      <c r="N12" s="29">
        <f t="shared" si="0"/>
        <v>0.36285287138651595</v>
      </c>
      <c r="O12" s="29">
        <f t="shared" si="0"/>
        <v>0.36829211439758319</v>
      </c>
      <c r="P12" s="29">
        <f t="shared" si="0"/>
        <v>0.36675124308431645</v>
      </c>
      <c r="Q12" s="29">
        <f t="shared" si="0"/>
        <v>0.35453290522195707</v>
      </c>
      <c r="R12" s="29">
        <f t="shared" si="0"/>
        <v>0.35178315361647566</v>
      </c>
      <c r="S12" s="46">
        <f t="shared" si="0"/>
        <v>0.34782249418219008</v>
      </c>
      <c r="T12" s="29">
        <f>B12/Tabela1!B12</f>
        <v>4.1387997788453201E-2</v>
      </c>
      <c r="U12" s="9">
        <f>C12/Tabela1!C12</f>
        <v>4.1318319855246297E-2</v>
      </c>
      <c r="V12" s="9">
        <f>D12/Tabela1!D12</f>
        <v>4.131043022314846E-2</v>
      </c>
      <c r="W12" s="9">
        <f>E12/Tabela1!E12</f>
        <v>4.079021234760407E-2</v>
      </c>
      <c r="X12" s="9">
        <f>F12/Tabela1!F12</f>
        <v>4.122738935737269E-2</v>
      </c>
      <c r="Y12" s="9">
        <f>G12/Tabela1!G12</f>
        <v>4.2255054329417258E-2</v>
      </c>
      <c r="Z12" s="9">
        <f>H12/Tabela1!H12</f>
        <v>4.1148256406448883E-2</v>
      </c>
      <c r="AA12" s="9">
        <f>I12/Tabela1!I12</f>
        <v>4.0881528966261085E-2</v>
      </c>
      <c r="AB12" s="9">
        <f>J12/Tabela1!J12</f>
        <v>4.1101693979366881E-2</v>
      </c>
    </row>
    <row r="13" spans="1:28" ht="18.75" x14ac:dyDescent="0.3">
      <c r="A13" s="33" t="s">
        <v>36</v>
      </c>
      <c r="B13" s="15">
        <f>[1]Total!$J$25+[1]Total!$P$25</f>
        <v>13611.641981362784</v>
      </c>
      <c r="C13" s="6">
        <f>[2]Total!$J$25+[2]Total!$P$25</f>
        <v>15628.728321713279</v>
      </c>
      <c r="D13" s="6">
        <f>[3]Total!$J$25+[3]Total!$P$25</f>
        <v>17192.417604129645</v>
      </c>
      <c r="E13" s="6">
        <f>[4]Total!$J$25+[4]Total!$P$25</f>
        <v>19336.092724576913</v>
      </c>
      <c r="F13" s="6">
        <f>[5]Total!$J$25+[5]Total!$P$25</f>
        <v>20806.610794073593</v>
      </c>
      <c r="G13" s="6">
        <f>[6]Total!$J$25+[6]Total!$P$25</f>
        <v>22507.327233702337</v>
      </c>
      <c r="H13" s="6">
        <f>[7]Total!$J$25+[7]Total!$P$25</f>
        <v>23166.17603597894</v>
      </c>
      <c r="I13" s="6">
        <f>[8]Total!$J$25+[8]Total!$P$25</f>
        <v>24534.228776024222</v>
      </c>
      <c r="J13" s="6">
        <f>[9]Total!$J$25+[9]Total!$P$25</f>
        <v>25486.985237034336</v>
      </c>
      <c r="K13" s="28">
        <f t="shared" si="3"/>
        <v>8.8147143367604042E-2</v>
      </c>
      <c r="L13" s="29">
        <f t="shared" si="0"/>
        <v>9.3808307763873194E-2</v>
      </c>
      <c r="M13" s="29">
        <f t="shared" si="0"/>
        <v>9.4167603411547784E-2</v>
      </c>
      <c r="N13" s="29">
        <f t="shared" si="0"/>
        <v>9.4394109194265885E-2</v>
      </c>
      <c r="O13" s="29">
        <f t="shared" si="0"/>
        <v>9.2915705522250702E-2</v>
      </c>
      <c r="P13" s="29">
        <f t="shared" si="0"/>
        <v>9.1850262561433374E-2</v>
      </c>
      <c r="Q13" s="29">
        <f t="shared" si="0"/>
        <v>8.9534931721306985E-2</v>
      </c>
      <c r="R13" s="29">
        <f t="shared" si="0"/>
        <v>9.1298955576694804E-2</v>
      </c>
      <c r="S13" s="46">
        <f t="shared" si="0"/>
        <v>8.9040756347289071E-2</v>
      </c>
      <c r="T13" s="29">
        <f>B13/Tabela1!B13</f>
        <v>3.9927962280878193E-2</v>
      </c>
      <c r="U13" s="9">
        <f>C13/Tabela1!C13</f>
        <v>3.9755010662518575E-2</v>
      </c>
      <c r="V13" s="9">
        <f>D13/Tabela1!D13</f>
        <v>3.9809150427163764E-2</v>
      </c>
      <c r="W13" s="9">
        <f>E13/Tabela1!E13</f>
        <v>3.999167062991732E-2</v>
      </c>
      <c r="X13" s="9">
        <f>F13/Tabela1!F13</f>
        <v>4.0404324207848362E-2</v>
      </c>
      <c r="Y13" s="9">
        <f>G13/Tabela1!G13</f>
        <v>4.1284818797924949E-2</v>
      </c>
      <c r="Z13" s="9">
        <f>H13/Tabela1!H13</f>
        <v>4.0419468817572801E-2</v>
      </c>
      <c r="AA13" s="9">
        <f>I13/Tabela1!I13</f>
        <v>4.0340274417895006E-2</v>
      </c>
      <c r="AB13" s="9">
        <f>J13/Tabela1!J13</f>
        <v>4.0233608646014975E-2</v>
      </c>
    </row>
    <row r="14" spans="1:28" ht="18.75" x14ac:dyDescent="0.3">
      <c r="A14" s="30" t="s">
        <v>43</v>
      </c>
      <c r="B14" s="14">
        <f t="shared" ref="B14:I14" si="4">+B15+B16</f>
        <v>20552.090144996229</v>
      </c>
      <c r="C14" s="8">
        <f t="shared" si="4"/>
        <v>22156.871045546235</v>
      </c>
      <c r="D14" s="8">
        <f t="shared" si="4"/>
        <v>24604.42412197818</v>
      </c>
      <c r="E14" s="8">
        <f t="shared" si="4"/>
        <v>28173.14414178456</v>
      </c>
      <c r="F14" s="8">
        <f t="shared" si="4"/>
        <v>29516.326545175387</v>
      </c>
      <c r="G14" s="8">
        <f t="shared" si="4"/>
        <v>30838.261544128007</v>
      </c>
      <c r="H14" s="8">
        <f t="shared" si="4"/>
        <v>32369.978483580406</v>
      </c>
      <c r="I14" s="8">
        <f t="shared" si="4"/>
        <v>35029.768351999133</v>
      </c>
      <c r="J14" s="8">
        <f t="shared" ref="J14" si="5">+J15+J16</f>
        <v>38669.804082778493</v>
      </c>
      <c r="K14" s="31">
        <f t="shared" si="3"/>
        <v>0.13309254232482601</v>
      </c>
      <c r="L14" s="32">
        <f t="shared" si="0"/>
        <v>0.13299217539262972</v>
      </c>
      <c r="M14" s="32">
        <f t="shared" si="0"/>
        <v>0.13476520325631391</v>
      </c>
      <c r="N14" s="32">
        <f t="shared" si="0"/>
        <v>0.13753444826447445</v>
      </c>
      <c r="O14" s="32">
        <f t="shared" si="0"/>
        <v>0.13181052563117443</v>
      </c>
      <c r="P14" s="32">
        <f t="shared" si="0"/>
        <v>0.1258480134204891</v>
      </c>
      <c r="Q14" s="32">
        <f t="shared" si="0"/>
        <v>0.12510669904460459</v>
      </c>
      <c r="R14" s="32">
        <f t="shared" si="0"/>
        <v>0.13035589151090263</v>
      </c>
      <c r="S14" s="47">
        <f t="shared" si="0"/>
        <v>0.13509595471216795</v>
      </c>
      <c r="T14" s="32">
        <f>B14/Tabela1!B14</f>
        <v>3.2836322618004982E-2</v>
      </c>
      <c r="U14" s="10">
        <f>C14/Tabela1!C14</f>
        <v>3.1773411887380955E-2</v>
      </c>
      <c r="V14" s="10">
        <f>D14/Tabela1!D14</f>
        <v>3.21414703541434E-2</v>
      </c>
      <c r="W14" s="10">
        <f>E14/Tabela1!E14</f>
        <v>3.4029442529138504E-2</v>
      </c>
      <c r="X14" s="10">
        <f>F14/Tabela1!F14</f>
        <v>3.4228067109433429E-2</v>
      </c>
      <c r="Y14" s="10">
        <f>G14/Tabela1!G14</f>
        <v>3.4305329689163347E-2</v>
      </c>
      <c r="Z14" s="10">
        <f>H14/Tabela1!H14</f>
        <v>3.5556947706515532E-2</v>
      </c>
      <c r="AA14" s="10">
        <f>I14/Tabela1!I14</f>
        <v>3.5621476701487367E-2</v>
      </c>
      <c r="AB14" s="10">
        <f>J14/Tabela1!J14</f>
        <v>3.5899843925198044E-2</v>
      </c>
    </row>
    <row r="15" spans="1:28" ht="18.75" x14ac:dyDescent="0.3">
      <c r="A15" s="33" t="s">
        <v>37</v>
      </c>
      <c r="B15" s="15">
        <f>[1]Impostos!$B$25</f>
        <v>19004.5413441686</v>
      </c>
      <c r="C15" s="6">
        <f>[2]Impostos!$B$25</f>
        <v>20875.761752466296</v>
      </c>
      <c r="D15" s="6">
        <f>[3]Impostos!$B$25</f>
        <v>23276.635833534216</v>
      </c>
      <c r="E15" s="6">
        <f>[4]Impostos!$B$25</f>
        <v>26582.573287300223</v>
      </c>
      <c r="F15" s="6">
        <f>[5]Impostos!$B$25</f>
        <v>27727.123522999802</v>
      </c>
      <c r="G15" s="6">
        <f>[6]Impostos!$B$25</f>
        <v>29057.553088093711</v>
      </c>
      <c r="H15" s="6">
        <f>[7]Impostos!$B$25</f>
        <v>30409.628463519868</v>
      </c>
      <c r="I15" s="6">
        <f>[8]Impostos!$B$25</f>
        <v>32586.182265285384</v>
      </c>
      <c r="J15" s="6">
        <f>[9]Impostos!$B$25</f>
        <v>35705.701805813042</v>
      </c>
      <c r="K15" s="28">
        <f t="shared" si="3"/>
        <v>0.12307082663455926</v>
      </c>
      <c r="L15" s="29">
        <f t="shared" si="0"/>
        <v>0.12530257375834741</v>
      </c>
      <c r="M15" s="29">
        <f t="shared" si="0"/>
        <v>0.12749254132826399</v>
      </c>
      <c r="N15" s="29">
        <f t="shared" si="0"/>
        <v>0.1297696675997346</v>
      </c>
      <c r="O15" s="29">
        <f t="shared" si="0"/>
        <v>0.12382051405392419</v>
      </c>
      <c r="P15" s="29">
        <f t="shared" si="0"/>
        <v>0.11858111151188738</v>
      </c>
      <c r="Q15" s="29">
        <f t="shared" si="0"/>
        <v>0.11753014411713676</v>
      </c>
      <c r="R15" s="29">
        <f t="shared" si="0"/>
        <v>0.12126260149492597</v>
      </c>
      <c r="S15" s="46">
        <f t="shared" si="0"/>
        <v>0.12474063390128512</v>
      </c>
      <c r="T15" s="29">
        <f>B15/Tabela1!B15</f>
        <v>3.2597449677565789E-2</v>
      </c>
      <c r="U15" s="9">
        <f>C15/Tabela1!C15</f>
        <v>3.1826640330872617E-2</v>
      </c>
      <c r="V15" s="9">
        <f>D15/Tabela1!D15</f>
        <v>3.2306181162183291E-2</v>
      </c>
      <c r="W15" s="9">
        <f>E15/Tabela1!E15</f>
        <v>3.4174027386544813E-2</v>
      </c>
      <c r="X15" s="9">
        <f>F15/Tabela1!F15</f>
        <v>3.4391562452811879E-2</v>
      </c>
      <c r="Y15" s="9">
        <f>G15/Tabela1!G15</f>
        <v>3.4584667071450567E-2</v>
      </c>
      <c r="Z15" s="9">
        <f>H15/Tabela1!H15</f>
        <v>3.5796837766325383E-2</v>
      </c>
      <c r="AA15" s="9">
        <f>I15/Tabela1!I15</f>
        <v>3.5669722791436535E-2</v>
      </c>
      <c r="AB15" s="9">
        <f>J15/Tabela1!J15</f>
        <v>3.5957729532103536E-2</v>
      </c>
    </row>
    <row r="16" spans="1:28" ht="18.75" x14ac:dyDescent="0.3">
      <c r="A16" s="34" t="s">
        <v>42</v>
      </c>
      <c r="B16" s="15">
        <f>[1]Total!$Q$25</f>
        <v>1547.5488008276297</v>
      </c>
      <c r="C16" s="6">
        <f>[2]Total!$Q$25</f>
        <v>1281.1092930799384</v>
      </c>
      <c r="D16" s="6">
        <f>[3]Total!$Q$25</f>
        <v>1327.7882884439628</v>
      </c>
      <c r="E16" s="6">
        <f>[4]Total!$Q$25</f>
        <v>1590.5708544843376</v>
      </c>
      <c r="F16" s="6">
        <f>[5]Total!$Q$25</f>
        <v>1789.2030221755836</v>
      </c>
      <c r="G16" s="6">
        <f>[6]Total!$Q$25</f>
        <v>1780.7084560342971</v>
      </c>
      <c r="H16" s="6">
        <f>[7]Total!$Q$25</f>
        <v>1960.3500200605365</v>
      </c>
      <c r="I16" s="6">
        <f>[8]Total!$Q$25</f>
        <v>2443.586086713749</v>
      </c>
      <c r="J16" s="6">
        <f>[9]Total!$Q$25</f>
        <v>2964.1022769654519</v>
      </c>
      <c r="K16" s="28">
        <f t="shared" si="3"/>
        <v>1.0021715690266735E-2</v>
      </c>
      <c r="L16" s="29">
        <f t="shared" si="0"/>
        <v>7.6896016342823253E-3</v>
      </c>
      <c r="M16" s="29">
        <f t="shared" si="0"/>
        <v>7.2726619280499205E-3</v>
      </c>
      <c r="N16" s="29">
        <f t="shared" si="0"/>
        <v>7.7647806647398324E-3</v>
      </c>
      <c r="O16" s="29">
        <f t="shared" si="0"/>
        <v>7.990011577250225E-3</v>
      </c>
      <c r="P16" s="29">
        <f t="shared" si="0"/>
        <v>7.2669019086017131E-3</v>
      </c>
      <c r="Q16" s="29">
        <f t="shared" si="0"/>
        <v>7.5765549274678093E-3</v>
      </c>
      <c r="R16" s="29">
        <f t="shared" si="0"/>
        <v>9.0932900159766492E-3</v>
      </c>
      <c r="S16" s="46">
        <f t="shared" si="0"/>
        <v>1.0355320810882846E-2</v>
      </c>
      <c r="T16" s="29">
        <f>B16/Tabela1!B16</f>
        <v>3.608349190513966E-2</v>
      </c>
      <c r="U16" s="9">
        <f>C16/Tabela1!C16</f>
        <v>3.093047377000744E-2</v>
      </c>
      <c r="V16" s="9">
        <f>D16/Tabela1!D16</f>
        <v>2.9504439447236023E-2</v>
      </c>
      <c r="W16" s="9">
        <f>E16/Tabela1!E16</f>
        <v>3.178217748639927E-2</v>
      </c>
      <c r="X16" s="9">
        <f>F16/Tabela1!F16</f>
        <v>3.1879463726312875E-2</v>
      </c>
      <c r="Y16" s="9">
        <f>G16/Tabela1!G16</f>
        <v>3.0310447089044873E-2</v>
      </c>
      <c r="Z16" s="9">
        <f>H16/Tabela1!H16</f>
        <v>3.220869512454877E-2</v>
      </c>
      <c r="AA16" s="9">
        <f>I16/Tabela1!I16</f>
        <v>3.4990350058905849E-2</v>
      </c>
      <c r="AB16" s="9">
        <f>J16/Tabela1!J16</f>
        <v>3.521691728308543E-2</v>
      </c>
    </row>
    <row r="17" spans="1:28" ht="37.5" x14ac:dyDescent="0.3">
      <c r="A17" s="35" t="s">
        <v>41</v>
      </c>
      <c r="B17" s="14">
        <f>[1]Total!$V$25</f>
        <v>67391.546494983631</v>
      </c>
      <c r="C17" s="8">
        <f>[2]Total!$V$25</f>
        <v>68754.635279616778</v>
      </c>
      <c r="D17" s="8">
        <f>[3]Total!$V$25</f>
        <v>73564.320633860378</v>
      </c>
      <c r="E17" s="8">
        <f>[4]Total!$V$25</f>
        <v>83006.703834063621</v>
      </c>
      <c r="F17" s="8">
        <f>[5]Total!$V$25</f>
        <v>91135.38811176001</v>
      </c>
      <c r="G17" s="8">
        <f>[6]Total!$V$25</f>
        <v>101828.0230853222</v>
      </c>
      <c r="H17" s="8">
        <f>[7]Total!$V$25</f>
        <v>111471.33692080791</v>
      </c>
      <c r="I17" s="8">
        <f>[8]Total!$V$25</f>
        <v>114627.48518621578</v>
      </c>
      <c r="J17" s="8">
        <f>[9]Total!$V$25</f>
        <v>122522.20066846654</v>
      </c>
      <c r="K17" s="31">
        <f t="shared" si="3"/>
        <v>0.43641849519635484</v>
      </c>
      <c r="L17" s="32">
        <f t="shared" si="0"/>
        <v>0.41268591108224589</v>
      </c>
      <c r="M17" s="32">
        <f t="shared" si="0"/>
        <v>0.40293203260868554</v>
      </c>
      <c r="N17" s="32">
        <f t="shared" si="0"/>
        <v>0.40521857115474363</v>
      </c>
      <c r="O17" s="32">
        <f t="shared" si="0"/>
        <v>0.40698165444899176</v>
      </c>
      <c r="P17" s="32">
        <f t="shared" si="0"/>
        <v>0.41555048093376101</v>
      </c>
      <c r="Q17" s="32">
        <f t="shared" si="0"/>
        <v>0.43082546401213129</v>
      </c>
      <c r="R17" s="32">
        <f t="shared" si="0"/>
        <v>0.42656199929592703</v>
      </c>
      <c r="S17" s="47">
        <f t="shared" si="0"/>
        <v>0.42804079475835299</v>
      </c>
      <c r="T17" s="32">
        <f>B17/Tabela1!B17</f>
        <v>4.1048304501495228E-2</v>
      </c>
      <c r="U17" s="10">
        <f>C17/Tabela1!C17</f>
        <v>3.7524476741914357E-2</v>
      </c>
      <c r="V17" s="10">
        <f>D17/Tabela1!D17</f>
        <v>3.6959529097067255E-2</v>
      </c>
      <c r="W17" s="10">
        <f>E17/Tabela1!E17</f>
        <v>3.7764634244507531E-2</v>
      </c>
      <c r="X17" s="10">
        <f>F17/Tabela1!F17</f>
        <v>3.7953453281765359E-2</v>
      </c>
      <c r="Y17" s="10">
        <f>G17/Tabela1!G17</f>
        <v>4.1993846619197424E-2</v>
      </c>
      <c r="Z17" s="10">
        <f>H17/Tabela1!H17</f>
        <v>4.3602729380309832E-2</v>
      </c>
      <c r="AA17" s="53">
        <f>I17/Tabela1!I17</f>
        <v>4.2746678952910622E-2</v>
      </c>
      <c r="AB17" s="53">
        <f>J17/Tabela1!J17</f>
        <v>4.2672671336637429E-2</v>
      </c>
    </row>
    <row r="18" spans="1:28" ht="18.75" x14ac:dyDescent="0.3">
      <c r="A18" s="36" t="s">
        <v>38</v>
      </c>
      <c r="B18" s="37">
        <f t="shared" ref="B18:I18" si="6">B11+B14+B17</f>
        <v>154419.54737656709</v>
      </c>
      <c r="C18" s="38">
        <f t="shared" si="6"/>
        <v>166602.81689605434</v>
      </c>
      <c r="D18" s="38">
        <f t="shared" si="6"/>
        <v>182572.53005571698</v>
      </c>
      <c r="E18" s="38">
        <f t="shared" si="6"/>
        <v>204844.27354235272</v>
      </c>
      <c r="F18" s="38">
        <f t="shared" si="6"/>
        <v>223929.96616800153</v>
      </c>
      <c r="G18" s="38">
        <f t="shared" si="6"/>
        <v>245043.68965356497</v>
      </c>
      <c r="H18" s="38">
        <f t="shared" si="6"/>
        <v>258738.9702612125</v>
      </c>
      <c r="I18" s="38">
        <f t="shared" si="6"/>
        <v>268724.09022701776</v>
      </c>
      <c r="J18" s="38">
        <f t="shared" ref="J18" si="7">J11+J14+J17</f>
        <v>286239.54111111176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3.9738967431442167E-2</v>
      </c>
      <c r="U18" s="40">
        <f>C18/Tabela1!C18</f>
        <v>3.8068618529199294E-2</v>
      </c>
      <c r="V18" s="40">
        <f>D18/Tabela1!D18</f>
        <v>3.7919341785617032E-2</v>
      </c>
      <c r="W18" s="40">
        <f>E18/Tabela1!E18</f>
        <v>3.8420651439652342E-2</v>
      </c>
      <c r="X18" s="40">
        <f>F18/Tabela1!F18</f>
        <v>3.8749229262261084E-2</v>
      </c>
      <c r="Y18" s="40">
        <f>G18/Tabela1!G18</f>
        <v>4.0869312010844379E-2</v>
      </c>
      <c r="Z18" s="40">
        <f>H18/Tabela1!H18</f>
        <v>4.1270606715937207E-2</v>
      </c>
      <c r="AA18" s="52">
        <f>I18/Tabela1!I18</f>
        <v>4.0805549638381081E-2</v>
      </c>
      <c r="AB18" s="52">
        <f>J18/Tabela1!J18</f>
        <v>4.0867187155585807E-2</v>
      </c>
    </row>
    <row r="19" spans="1:28" ht="18.75" x14ac:dyDescent="0.3">
      <c r="A19" s="41" t="s">
        <v>39</v>
      </c>
      <c r="B19" s="16">
        <f>[10]PIB_UF!B$22</f>
        <v>154419.54737656689</v>
      </c>
      <c r="C19" s="7">
        <f>[10]PIB_UF!C$22</f>
        <v>166602.81689605457</v>
      </c>
      <c r="D19" s="7">
        <f>[10]PIB_UF!D$22</f>
        <v>182572.53005571754</v>
      </c>
      <c r="E19" s="7">
        <f>[10]PIB_UF!E$22</f>
        <v>204844.27354235316</v>
      </c>
      <c r="F19" s="7">
        <f>[10]PIB_UF!F$22</f>
        <v>223929.96616800211</v>
      </c>
      <c r="G19" s="7">
        <f>[10]PIB_UF!G$22</f>
        <v>245043.68965356483</v>
      </c>
      <c r="H19" s="7">
        <f>[10]PIB_UF!H$22</f>
        <v>258738.97026121279</v>
      </c>
      <c r="I19" s="7">
        <f>[10]PIB_UF!I$22</f>
        <v>268724.09022701735</v>
      </c>
      <c r="J19" s="7">
        <f>[10]PIB_UF!J$22</f>
        <v>286239.54111111059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81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82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20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89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5">
        <v>2016</v>
      </c>
      <c r="I9" s="51">
        <v>2017</v>
      </c>
      <c r="J9" s="51">
        <v>2018</v>
      </c>
      <c r="K9" s="26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SUM(Tabela21:Tabela24!B10)</f>
        <v>1826244.306328217</v>
      </c>
      <c r="C10" s="6">
        <f>SUM(Tabela21:Tabela24!C10)</f>
        <v>2056871.4274478436</v>
      </c>
      <c r="D10" s="6">
        <f>SUM(Tabela21:Tabela24!D10)</f>
        <v>2259374.5525770495</v>
      </c>
      <c r="E10" s="6">
        <f>SUM(Tabela21:Tabela24!E10)</f>
        <v>2480879.063127772</v>
      </c>
      <c r="F10" s="6">
        <f>SUM(Tabela21:Tabela24!F10)</f>
        <v>2696169.3257259298</v>
      </c>
      <c r="G10" s="6">
        <f>SUM(Tabela21:Tabela24!G10)</f>
        <v>2740336.1310182801</v>
      </c>
      <c r="H10" s="6">
        <f>SUM(Tabela21:Tabela24!H10)</f>
        <v>2838141.0489232712</v>
      </c>
      <c r="I10" s="6">
        <f>SUM(Tabela21:Tabela24!I10)</f>
        <v>2950815.5371840647</v>
      </c>
      <c r="J10" s="6">
        <f>SUM(Tabela21:Tabela24!J10)</f>
        <v>3138275.9935533144</v>
      </c>
      <c r="K10" s="28">
        <f>B10/B$18</f>
        <v>0.8373473309431162</v>
      </c>
      <c r="L10" s="29">
        <f t="shared" ref="L10:S18" si="0">C10/C$18</f>
        <v>0.83764473464138756</v>
      </c>
      <c r="M10" s="29">
        <f t="shared" si="0"/>
        <v>0.83896437852921368</v>
      </c>
      <c r="N10" s="29">
        <f t="shared" si="0"/>
        <v>0.84133423767358873</v>
      </c>
      <c r="O10" s="29">
        <f t="shared" si="0"/>
        <v>0.84926993215423963</v>
      </c>
      <c r="P10" s="29">
        <f t="shared" si="0"/>
        <v>0.84611230886713684</v>
      </c>
      <c r="Q10" s="29">
        <f t="shared" si="0"/>
        <v>0.85146782135488397</v>
      </c>
      <c r="R10" s="29">
        <f t="shared" si="0"/>
        <v>0.84741371037412883</v>
      </c>
      <c r="S10" s="46">
        <f t="shared" si="0"/>
        <v>0.8433240442380453</v>
      </c>
      <c r="T10" s="29">
        <f>B10/Tabela1!B10</f>
        <v>0.55293150934596258</v>
      </c>
      <c r="U10" s="9">
        <f>C10/Tabela1!C10</f>
        <v>0.55285391446055832</v>
      </c>
      <c r="V10" s="9">
        <f>D10/Tabela1!D10</f>
        <v>0.55183967418208191</v>
      </c>
      <c r="W10" s="9">
        <f>E10/Tabela1!E10</f>
        <v>0.54479793909379182</v>
      </c>
      <c r="X10" s="9">
        <f>F10/Tabela1!F10</f>
        <v>0.54219053859022481</v>
      </c>
      <c r="Y10" s="9">
        <f>G10/Tabela1!G10</f>
        <v>0.53152602984953157</v>
      </c>
      <c r="Z10" s="9">
        <f>H10/Tabela1!H10</f>
        <v>0.52365945762116872</v>
      </c>
      <c r="AA10" s="9">
        <f>I10/Tabela1!I10</f>
        <v>0.52024930106352718</v>
      </c>
      <c r="AB10" s="9">
        <f>J10/Tabela1!J10</f>
        <v>0.52207580804892861</v>
      </c>
    </row>
    <row r="11" spans="1:28" ht="18.75" x14ac:dyDescent="0.3">
      <c r="A11" s="30" t="s">
        <v>34</v>
      </c>
      <c r="B11" s="14">
        <f>SUM(Tabela21:Tabela24!B11)</f>
        <v>889490.8902593028</v>
      </c>
      <c r="C11" s="8">
        <f>SUM(Tabela21:Tabela24!C11)</f>
        <v>1010979.2173217335</v>
      </c>
      <c r="D11" s="8">
        <f>SUM(Tabela21:Tabela24!D11)</f>
        <v>1130278.1680267674</v>
      </c>
      <c r="E11" s="8">
        <f>SUM(Tabela21:Tabela24!E11)</f>
        <v>1252426.7636246546</v>
      </c>
      <c r="F11" s="8">
        <f>SUM(Tabela21:Tabela24!F11)</f>
        <v>1351948.3029159768</v>
      </c>
      <c r="G11" s="8">
        <f>SUM(Tabela21:Tabela24!G11)</f>
        <v>1426693.2308833674</v>
      </c>
      <c r="H11" s="8">
        <f>SUM(Tabela21:Tabela24!H11)</f>
        <v>1483303.6572963274</v>
      </c>
      <c r="I11" s="8">
        <f>SUM(Tabela21:Tabela24!I11)</f>
        <v>1529230.1634696114</v>
      </c>
      <c r="J11" s="8">
        <f>SUM(Tabela21:Tabela24!J11)</f>
        <v>1594119.8456680358</v>
      </c>
      <c r="K11" s="31">
        <f t="shared" ref="K11:K18" si="1">B11/B$18</f>
        <v>0.40783854617695597</v>
      </c>
      <c r="L11" s="32">
        <f t="shared" si="0"/>
        <v>0.41171334626013939</v>
      </c>
      <c r="M11" s="32">
        <f t="shared" si="0"/>
        <v>0.41970160269448165</v>
      </c>
      <c r="N11" s="32">
        <f t="shared" si="0"/>
        <v>0.42473231850636156</v>
      </c>
      <c r="O11" s="32">
        <f t="shared" si="0"/>
        <v>0.42585197915355427</v>
      </c>
      <c r="P11" s="32">
        <f t="shared" si="0"/>
        <v>0.44050899083656558</v>
      </c>
      <c r="Q11" s="32">
        <f t="shared" si="0"/>
        <v>0.44500442779790117</v>
      </c>
      <c r="R11" s="32">
        <f t="shared" si="0"/>
        <v>0.43916354326860946</v>
      </c>
      <c r="S11" s="47">
        <f t="shared" si="0"/>
        <v>0.42837519644878169</v>
      </c>
      <c r="T11" s="32">
        <f>B11/Tabela1!B11</f>
        <v>0.54968260232686073</v>
      </c>
      <c r="U11" s="10">
        <f>C11/Tabela1!C11</f>
        <v>0.54742777693821487</v>
      </c>
      <c r="V11" s="10">
        <f>D11/Tabela1!D11</f>
        <v>0.54898412807647723</v>
      </c>
      <c r="W11" s="10">
        <f>E11/Tabela1!E11</f>
        <v>0.54318415328562342</v>
      </c>
      <c r="X11" s="10">
        <f>F11/Tabela1!F11</f>
        <v>0.53747513900186283</v>
      </c>
      <c r="Y11" s="10">
        <f>G11/Tabela1!G11</f>
        <v>0.5339380808838885</v>
      </c>
      <c r="Z11" s="10">
        <f>H11/Tabela1!H11</f>
        <v>0.52929082316110976</v>
      </c>
      <c r="AA11" s="10">
        <f>I11/Tabela1!I11</f>
        <v>0.52361266557130126</v>
      </c>
      <c r="AB11" s="10">
        <f>J11/Tabela1!J11</f>
        <v>0.52167482521379571</v>
      </c>
    </row>
    <row r="12" spans="1:28" ht="18.75" x14ac:dyDescent="0.3">
      <c r="A12" s="33" t="s">
        <v>35</v>
      </c>
      <c r="B12" s="15">
        <f>SUM(Tabela21:Tabela24!B12)</f>
        <v>700658.09994107508</v>
      </c>
      <c r="C12" s="6">
        <f>SUM(Tabela21:Tabela24!C12)</f>
        <v>794110.2169791034</v>
      </c>
      <c r="D12" s="6">
        <f>SUM(Tabela21:Tabela24!D12)</f>
        <v>890520.08413221885</v>
      </c>
      <c r="E12" s="6">
        <f>SUM(Tabela21:Tabela24!E12)</f>
        <v>987295.04396849452</v>
      </c>
      <c r="F12" s="6">
        <f>SUM(Tabela21:Tabela24!F12)</f>
        <v>1074367.7770911064</v>
      </c>
      <c r="G12" s="6">
        <f>SUM(Tabela21:Tabela24!G12)</f>
        <v>1134320.893808105</v>
      </c>
      <c r="H12" s="6">
        <f>SUM(Tabela21:Tabela24!H12)</f>
        <v>1178623.2102456912</v>
      </c>
      <c r="I12" s="6">
        <f>SUM(Tabela21:Tabela24!I12)</f>
        <v>1211032.6982791671</v>
      </c>
      <c r="J12" s="6">
        <f>SUM(Tabela21:Tabela24!J12)</f>
        <v>1264631.5578905945</v>
      </c>
      <c r="K12" s="28">
        <f t="shared" si="1"/>
        <v>0.32125723149764185</v>
      </c>
      <c r="L12" s="29">
        <f t="shared" si="0"/>
        <v>0.32339514910897021</v>
      </c>
      <c r="M12" s="29">
        <f t="shared" si="0"/>
        <v>0.33067320692782382</v>
      </c>
      <c r="N12" s="29">
        <f t="shared" si="0"/>
        <v>0.33481886945706596</v>
      </c>
      <c r="O12" s="29">
        <f t="shared" si="0"/>
        <v>0.33841652319562632</v>
      </c>
      <c r="P12" s="29">
        <f t="shared" si="0"/>
        <v>0.35023545454607147</v>
      </c>
      <c r="Q12" s="29">
        <f t="shared" si="0"/>
        <v>0.35359755548686589</v>
      </c>
      <c r="R12" s="29">
        <f t="shared" si="0"/>
        <v>0.34778375649074916</v>
      </c>
      <c r="S12" s="46">
        <f t="shared" si="0"/>
        <v>0.33983441929969244</v>
      </c>
      <c r="T12" s="29">
        <f>B12/Tabela1!B12</f>
        <v>0.54855267222356396</v>
      </c>
      <c r="U12" s="9">
        <f>C12/Tabela1!C12</f>
        <v>0.54628520314593443</v>
      </c>
      <c r="V12" s="9">
        <f>D12/Tabela1!D12</f>
        <v>0.54734443084667672</v>
      </c>
      <c r="W12" s="9">
        <f>E12/Tabela1!E12</f>
        <v>0.54181188994050877</v>
      </c>
      <c r="X12" s="9">
        <f>F12/Tabela1!F12</f>
        <v>0.53707405690091692</v>
      </c>
      <c r="Y12" s="9">
        <f>G12/Tabela1!G12</f>
        <v>0.53333425510807786</v>
      </c>
      <c r="Z12" s="9">
        <f>H12/Tabela1!H12</f>
        <v>0.52869844338278316</v>
      </c>
      <c r="AA12" s="9">
        <f>I12/Tabela1!I12</f>
        <v>0.52372265429796339</v>
      </c>
      <c r="AB12" s="9">
        <f>J12/Tabela1!J12</f>
        <v>0.52207926435582841</v>
      </c>
    </row>
    <row r="13" spans="1:28" ht="18.75" x14ac:dyDescent="0.3">
      <c r="A13" s="33" t="s">
        <v>36</v>
      </c>
      <c r="B13" s="15">
        <f>SUM(Tabela21:Tabela24!B13)</f>
        <v>188832.79031822775</v>
      </c>
      <c r="C13" s="6">
        <f>SUM(Tabela21:Tabela24!C13)</f>
        <v>216869.00034263008</v>
      </c>
      <c r="D13" s="6">
        <f>SUM(Tabela21:Tabela24!D13)</f>
        <v>239758.0838945487</v>
      </c>
      <c r="E13" s="6">
        <f>SUM(Tabela21:Tabela24!E13)</f>
        <v>265131.71965615987</v>
      </c>
      <c r="F13" s="6">
        <f>SUM(Tabela21:Tabela24!F13)</f>
        <v>277580.52582487027</v>
      </c>
      <c r="G13" s="6">
        <f>SUM(Tabela21:Tabela24!G13)</f>
        <v>292372.33707526227</v>
      </c>
      <c r="H13" s="6">
        <f>SUM(Tabela21:Tabela24!H13)</f>
        <v>304680.44705063628</v>
      </c>
      <c r="I13" s="6">
        <f>SUM(Tabela21:Tabela24!I13)</f>
        <v>318197.46519044455</v>
      </c>
      <c r="J13" s="6">
        <f>SUM(Tabela21:Tabela24!J13)</f>
        <v>329488.28777744138</v>
      </c>
      <c r="K13" s="28">
        <f t="shared" si="1"/>
        <v>8.6581314679314139E-2</v>
      </c>
      <c r="L13" s="29">
        <f t="shared" si="0"/>
        <v>8.8318197151169148E-2</v>
      </c>
      <c r="M13" s="29">
        <f t="shared" si="0"/>
        <v>8.9028395766657872E-2</v>
      </c>
      <c r="N13" s="29">
        <f t="shared" si="0"/>
        <v>8.9913449049295505E-2</v>
      </c>
      <c r="O13" s="29">
        <f t="shared" si="0"/>
        <v>8.7435455957927927E-2</v>
      </c>
      <c r="P13" s="29">
        <f t="shared" si="0"/>
        <v>9.027353629049413E-2</v>
      </c>
      <c r="Q13" s="29">
        <f t="shared" si="0"/>
        <v>9.140687231103535E-2</v>
      </c>
      <c r="R13" s="29">
        <f t="shared" si="0"/>
        <v>9.1379786777860364E-2</v>
      </c>
      <c r="S13" s="46">
        <f t="shared" si="0"/>
        <v>8.8540777149089284E-2</v>
      </c>
      <c r="T13" s="29">
        <f>B13/Tabela1!B13</f>
        <v>0.55391616526078447</v>
      </c>
      <c r="U13" s="9">
        <f>C13/Tabela1!C13</f>
        <v>0.55165265167562072</v>
      </c>
      <c r="V13" s="9">
        <f>D13/Tabela1!D13</f>
        <v>0.55516134191586997</v>
      </c>
      <c r="W13" s="9">
        <f>E13/Tabela1!E13</f>
        <v>0.54835589366800186</v>
      </c>
      <c r="X13" s="9">
        <f>F13/Tabela1!F13</f>
        <v>0.53903317893597613</v>
      </c>
      <c r="Y13" s="9">
        <f>G13/Tabela1!G13</f>
        <v>0.53629375146790803</v>
      </c>
      <c r="Z13" s="9">
        <f>H13/Tabela1!H13</f>
        <v>0.53159493434570781</v>
      </c>
      <c r="AA13" s="9">
        <f>I13/Tabela1!I13</f>
        <v>0.52319447992614798</v>
      </c>
      <c r="AB13" s="9">
        <f>J13/Tabela1!J13</f>
        <v>0.52012832041902424</v>
      </c>
    </row>
    <row r="14" spans="1:28" ht="18.75" x14ac:dyDescent="0.3">
      <c r="A14" s="30" t="s">
        <v>43</v>
      </c>
      <c r="B14" s="14">
        <f>SUM(Tabela21:Tabela24!B14)</f>
        <v>381235.19391897076</v>
      </c>
      <c r="C14" s="8">
        <f>SUM(Tabela21:Tabela24!C14)</f>
        <v>426213.43964980094</v>
      </c>
      <c r="D14" s="8">
        <f>SUM(Tabela21:Tabela24!D14)</f>
        <v>464028.95744954655</v>
      </c>
      <c r="E14" s="8">
        <f>SUM(Tabela21:Tabela24!E14)</f>
        <v>501923.33677659102</v>
      </c>
      <c r="F14" s="8">
        <f>SUM(Tabela21:Tabela24!F14)</f>
        <v>515457.24642852513</v>
      </c>
      <c r="G14" s="8">
        <f>SUM(Tabela21:Tabela24!G14)</f>
        <v>537441.82940278086</v>
      </c>
      <c r="H14" s="8">
        <f>SUM(Tabela21:Tabela24!H14)</f>
        <v>535376.12670195522</v>
      </c>
      <c r="I14" s="8">
        <f>SUM(Tabela21:Tabela24!I14)</f>
        <v>575455.17519151047</v>
      </c>
      <c r="J14" s="8">
        <f>SUM(Tabela21:Tabela24!J14)</f>
        <v>634982.19877133763</v>
      </c>
      <c r="K14" s="31">
        <f t="shared" si="1"/>
        <v>0.17479932503195955</v>
      </c>
      <c r="L14" s="32">
        <f t="shared" si="0"/>
        <v>0.17357207591678867</v>
      </c>
      <c r="M14" s="32">
        <f t="shared" si="0"/>
        <v>0.17230598860298604</v>
      </c>
      <c r="N14" s="32">
        <f t="shared" si="0"/>
        <v>0.1702159908533068</v>
      </c>
      <c r="O14" s="32">
        <f t="shared" si="0"/>
        <v>0.16236455793995783</v>
      </c>
      <c r="P14" s="32">
        <f t="shared" si="0"/>
        <v>0.16594174050786598</v>
      </c>
      <c r="Q14" s="32">
        <f t="shared" si="0"/>
        <v>0.16061764949323848</v>
      </c>
      <c r="R14" s="32">
        <f t="shared" si="0"/>
        <v>0.16525892554720337</v>
      </c>
      <c r="S14" s="47">
        <f t="shared" si="0"/>
        <v>0.17063373552454689</v>
      </c>
      <c r="T14" s="32">
        <f>B14/Tabela1!B14</f>
        <v>0.60910407323747717</v>
      </c>
      <c r="U14" s="10">
        <f>C14/Tabela1!C14</f>
        <v>0.61119889816990414</v>
      </c>
      <c r="V14" s="10">
        <f>D14/Tabela1!D14</f>
        <v>0.6061744386045621</v>
      </c>
      <c r="W14" s="10">
        <f>E14/Tabela1!E14</f>
        <v>0.60625719504058639</v>
      </c>
      <c r="X14" s="10">
        <f>F14/Tabela1!F14</f>
        <v>0.59774054863487713</v>
      </c>
      <c r="Y14" s="10">
        <f>G14/Tabela1!G14</f>
        <v>0.59786506188187316</v>
      </c>
      <c r="Z14" s="10">
        <f>H14/Tabela1!H14</f>
        <v>0.58808630194531619</v>
      </c>
      <c r="AA14" s="10">
        <f>I14/Tabela1!I14</f>
        <v>0.58517552585142574</v>
      </c>
      <c r="AB14" s="10">
        <f>J14/Tabela1!J14</f>
        <v>0.58949773271083472</v>
      </c>
    </row>
    <row r="15" spans="1:28" ht="18.75" x14ac:dyDescent="0.3">
      <c r="A15" s="33" t="s">
        <v>37</v>
      </c>
      <c r="B15" s="15">
        <f>SUM(Tabela21:Tabela24!B15)</f>
        <v>354743.48552548361</v>
      </c>
      <c r="C15" s="6">
        <f>SUM(Tabela21:Tabela24!C15)</f>
        <v>398670.09556839231</v>
      </c>
      <c r="D15" s="6">
        <f>SUM(Tabela21:Tabela24!D15)</f>
        <v>433677.27465064905</v>
      </c>
      <c r="E15" s="6">
        <f>SUM(Tabela21:Tabela24!E15)</f>
        <v>467864.67275983782</v>
      </c>
      <c r="F15" s="6">
        <f>SUM(Tabela21:Tabela24!F15)</f>
        <v>478521.33933374699</v>
      </c>
      <c r="G15" s="6">
        <f>SUM(Tabela21:Tabela24!G15)</f>
        <v>498401.92101092025</v>
      </c>
      <c r="H15" s="6">
        <f>SUM(Tabela21:Tabela24!H15)</f>
        <v>495092.43065453216</v>
      </c>
      <c r="I15" s="6">
        <f>SUM(Tabela21:Tabela24!I15)</f>
        <v>531327.24745567655</v>
      </c>
      <c r="J15" s="6">
        <f>SUM(Tabela21:Tabela24!J15)</f>
        <v>583040.87745893002</v>
      </c>
      <c r="K15" s="28">
        <f t="shared" si="1"/>
        <v>0.16265266905688372</v>
      </c>
      <c r="L15" s="29">
        <f t="shared" si="0"/>
        <v>0.16235526535861244</v>
      </c>
      <c r="M15" s="29">
        <f t="shared" si="0"/>
        <v>0.16103562147078629</v>
      </c>
      <c r="N15" s="29">
        <f t="shared" si="0"/>
        <v>0.15866576232641139</v>
      </c>
      <c r="O15" s="29">
        <f t="shared" si="0"/>
        <v>0.15073006784576029</v>
      </c>
      <c r="P15" s="29">
        <f t="shared" si="0"/>
        <v>0.1538876911328631</v>
      </c>
      <c r="Q15" s="29">
        <f t="shared" si="0"/>
        <v>0.14853217864511609</v>
      </c>
      <c r="R15" s="29">
        <f t="shared" si="0"/>
        <v>0.15258628962587098</v>
      </c>
      <c r="S15" s="46">
        <f t="shared" si="0"/>
        <v>0.15667595576195467</v>
      </c>
      <c r="T15" s="29">
        <f>B15/Tabela1!B15</f>
        <v>0.60847208614216231</v>
      </c>
      <c r="U15" s="9">
        <f>C15/Tabela1!C15</f>
        <v>0.60780199988777961</v>
      </c>
      <c r="V15" s="9">
        <f>D15/Tabela1!D15</f>
        <v>0.60191071858422018</v>
      </c>
      <c r="W15" s="9">
        <f>E15/Tabela1!E15</f>
        <v>0.60147751563728979</v>
      </c>
      <c r="X15" s="9">
        <f>F15/Tabela1!F15</f>
        <v>0.59353782274055555</v>
      </c>
      <c r="Y15" s="9">
        <f>G15/Tabela1!G15</f>
        <v>0.59320426787749514</v>
      </c>
      <c r="Z15" s="9">
        <f>H15/Tabela1!H15</f>
        <v>0.582800392998442</v>
      </c>
      <c r="AA15" s="9">
        <f>I15/Tabela1!I15</f>
        <v>0.58160527901027514</v>
      </c>
      <c r="AB15" s="9">
        <f>J15/Tabela1!J15</f>
        <v>0.58715625565481422</v>
      </c>
    </row>
    <row r="16" spans="1:28" ht="18.75" x14ac:dyDescent="0.3">
      <c r="A16" s="34" t="s">
        <v>42</v>
      </c>
      <c r="B16" s="15">
        <f>SUM(Tabela21:Tabela24!B16)</f>
        <v>26491.708393487141</v>
      </c>
      <c r="C16" s="6">
        <f>SUM(Tabela21:Tabela24!C16)</f>
        <v>27543.344081408588</v>
      </c>
      <c r="D16" s="6">
        <f>SUM(Tabela21:Tabela24!D16)</f>
        <v>30351.682798897513</v>
      </c>
      <c r="E16" s="6">
        <f>SUM(Tabela21:Tabela24!E16)</f>
        <v>34058.664016753268</v>
      </c>
      <c r="F16" s="6">
        <f>SUM(Tabela21:Tabela24!F16)</f>
        <v>36935.907094778158</v>
      </c>
      <c r="G16" s="6">
        <f>SUM(Tabela21:Tabela24!G16)</f>
        <v>39039.908391860532</v>
      </c>
      <c r="H16" s="6">
        <f>SUM(Tabela21:Tabela24!H16)</f>
        <v>40283.696047423058</v>
      </c>
      <c r="I16" s="6">
        <f>SUM(Tabela21:Tabela24!I16)</f>
        <v>44127.927735833888</v>
      </c>
      <c r="J16" s="6">
        <f>SUM(Tabela21:Tabela24!J16)</f>
        <v>51941.321312407614</v>
      </c>
      <c r="K16" s="28">
        <f t="shared" si="1"/>
        <v>1.2146655975075806E-2</v>
      </c>
      <c r="L16" s="29">
        <f t="shared" si="0"/>
        <v>1.1216810558176204E-2</v>
      </c>
      <c r="M16" s="29">
        <f t="shared" si="0"/>
        <v>1.1270367132199742E-2</v>
      </c>
      <c r="N16" s="29">
        <f t="shared" si="0"/>
        <v>1.1550228526895429E-2</v>
      </c>
      <c r="O16" s="29">
        <f t="shared" si="0"/>
        <v>1.1634490094197524E-2</v>
      </c>
      <c r="P16" s="29">
        <f t="shared" si="0"/>
        <v>1.2054049375002851E-2</v>
      </c>
      <c r="Q16" s="29">
        <f t="shared" si="0"/>
        <v>1.2085470848122379E-2</v>
      </c>
      <c r="R16" s="29">
        <f t="shared" si="0"/>
        <v>1.2672635921332361E-2</v>
      </c>
      <c r="S16" s="46">
        <f t="shared" si="0"/>
        <v>1.3957779762592194E-2</v>
      </c>
      <c r="T16" s="29">
        <f>B16/Tabela1!B16</f>
        <v>0.61769512202684063</v>
      </c>
      <c r="U16" s="9">
        <f>C16/Tabela1!C16</f>
        <v>0.66499297620436471</v>
      </c>
      <c r="V16" s="9">
        <f>D16/Tabela1!D16</f>
        <v>0.6744368775169991</v>
      </c>
      <c r="W16" s="9">
        <f>E16/Tabela1!E16</f>
        <v>0.68054717693228772</v>
      </c>
      <c r="X16" s="9">
        <f>F16/Tabela1!F16</f>
        <v>0.65811252039730173</v>
      </c>
      <c r="Y16" s="9">
        <f>G16/Tabela1!G16</f>
        <v>0.66452038999575369</v>
      </c>
      <c r="Z16" s="9">
        <f>H16/Tabela1!H16</f>
        <v>0.66186409121028944</v>
      </c>
      <c r="AA16" s="9">
        <f>I16/Tabela1!I16</f>
        <v>0.6318793707519601</v>
      </c>
      <c r="AB16" s="9">
        <f>J16/Tabela1!J16</f>
        <v>0.61712216560418698</v>
      </c>
    </row>
    <row r="17" spans="1:28" ht="37.5" x14ac:dyDescent="0.3">
      <c r="A17" s="35" t="s">
        <v>41</v>
      </c>
      <c r="B17" s="14">
        <f>SUM(Tabela21:Tabela24!B17)</f>
        <v>910261.70767542708</v>
      </c>
      <c r="C17" s="8">
        <f>SUM(Tabela21:Tabela24!C17)</f>
        <v>1018348.8660447014</v>
      </c>
      <c r="D17" s="8">
        <f>SUM(Tabela21:Tabela24!D17)</f>
        <v>1098744.7017513844</v>
      </c>
      <c r="E17" s="8">
        <f>SUM(Tabela21:Tabela24!E17)</f>
        <v>1194393.6354863641</v>
      </c>
      <c r="F17" s="8">
        <f>SUM(Tabela21:Tabela24!F17)</f>
        <v>1307285.1157151749</v>
      </c>
      <c r="G17" s="8">
        <f>SUM(Tabela21:Tabela24!G17)</f>
        <v>1274602.9917430521</v>
      </c>
      <c r="H17" s="8">
        <f>SUM(Tabela21:Tabela24!H17)</f>
        <v>1314553.6955795207</v>
      </c>
      <c r="I17" s="8">
        <f>SUM(Tabela21:Tabela24!I17)</f>
        <v>1377457.4459786194</v>
      </c>
      <c r="J17" s="8">
        <f>SUM(Tabela21:Tabela24!J17)</f>
        <v>1492214.8265728708</v>
      </c>
      <c r="K17" s="31">
        <f t="shared" si="1"/>
        <v>0.41736212879108442</v>
      </c>
      <c r="L17" s="32">
        <f t="shared" si="0"/>
        <v>0.41471457782307197</v>
      </c>
      <c r="M17" s="32">
        <f t="shared" si="0"/>
        <v>0.40799240870253223</v>
      </c>
      <c r="N17" s="32">
        <f t="shared" si="0"/>
        <v>0.40505169064033175</v>
      </c>
      <c r="O17" s="32">
        <f t="shared" si="0"/>
        <v>0.41178346290648793</v>
      </c>
      <c r="P17" s="32">
        <f t="shared" si="0"/>
        <v>0.39354926865556844</v>
      </c>
      <c r="Q17" s="32">
        <f t="shared" si="0"/>
        <v>0.39437792270886041</v>
      </c>
      <c r="R17" s="32">
        <f t="shared" si="0"/>
        <v>0.39557753118418704</v>
      </c>
      <c r="S17" s="47">
        <f t="shared" si="0"/>
        <v>0.40099106802667139</v>
      </c>
      <c r="T17" s="32">
        <f>B17/Tabela1!B17</f>
        <v>0.55444193962062061</v>
      </c>
      <c r="U17" s="10">
        <f>C17/Tabela1!C17</f>
        <v>0.5557881033568367</v>
      </c>
      <c r="V17" s="10">
        <f>D17/Tabela1!D17</f>
        <v>0.55202150206410139</v>
      </c>
      <c r="W17" s="10">
        <f>E17/Tabela1!E17</f>
        <v>0.54339995090372473</v>
      </c>
      <c r="X17" s="10">
        <f>F17/Tabela1!F17</f>
        <v>0.54442062071869013</v>
      </c>
      <c r="Y17" s="10">
        <f>G17/Tabela1!G17</f>
        <v>0.52564589701185327</v>
      </c>
      <c r="Z17" s="10">
        <f>H17/Tabela1!H17</f>
        <v>0.51419612097197953</v>
      </c>
      <c r="AA17" s="53">
        <f>I17/Tabela1!I17</f>
        <v>0.51367899347079915</v>
      </c>
      <c r="AB17" s="53">
        <f>J17/Tabela1!J17</f>
        <v>0.51971636577361935</v>
      </c>
    </row>
    <row r="18" spans="1:28" ht="18.75" x14ac:dyDescent="0.3">
      <c r="A18" s="36" t="s">
        <v>38</v>
      </c>
      <c r="B18" s="37">
        <f>SUM(Tabela21:Tabela24!B18)</f>
        <v>2180987.7918537008</v>
      </c>
      <c r="C18" s="38">
        <f>SUM(Tabela21:Tabela24!C18)</f>
        <v>2455541.5230162358</v>
      </c>
      <c r="D18" s="38">
        <f>SUM(Tabela21:Tabela24!D18)</f>
        <v>2693051.8272276986</v>
      </c>
      <c r="E18" s="38">
        <f>SUM(Tabela21:Tabela24!E18)</f>
        <v>2948743.7358876094</v>
      </c>
      <c r="F18" s="38">
        <f>SUM(Tabela21:Tabela24!F18)</f>
        <v>3174690.6650596769</v>
      </c>
      <c r="G18" s="38">
        <f>SUM(Tabela21:Tabela24!G18)</f>
        <v>3238738.0520292004</v>
      </c>
      <c r="H18" s="38">
        <f>SUM(Tabela21:Tabela24!H18)</f>
        <v>3333233.4795778031</v>
      </c>
      <c r="I18" s="38">
        <f>SUM(Tabela21:Tabela24!I18)</f>
        <v>3482142.7846397418</v>
      </c>
      <c r="J18" s="38">
        <f>SUM(Tabela21:Tabela24!J18)</f>
        <v>3721316.8710122444</v>
      </c>
      <c r="K18" s="39">
        <f t="shared" si="1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0.56126445324628138</v>
      </c>
      <c r="U18" s="40">
        <f>C18/Tabela1!C18</f>
        <v>0.56108939370837252</v>
      </c>
      <c r="V18" s="40">
        <f>D18/Tabela1!D18</f>
        <v>0.55933251651748084</v>
      </c>
      <c r="W18" s="40">
        <f>E18/Tabela1!E18</f>
        <v>0.55306723152293646</v>
      </c>
      <c r="X18" s="40">
        <f>F18/Tabela1!F18</f>
        <v>0.54935397223641447</v>
      </c>
      <c r="Y18" s="40">
        <f>G18/Tabela1!G18</f>
        <v>0.54016896397907321</v>
      </c>
      <c r="Z18" s="40">
        <f>H18/Tabela1!H18</f>
        <v>0.53167316809358389</v>
      </c>
      <c r="AA18" s="52">
        <f>I18/Tabela1!I18</f>
        <v>0.52876074536715123</v>
      </c>
      <c r="AB18" s="52">
        <f>J18/Tabela1!J18</f>
        <v>0.53130239254353206</v>
      </c>
    </row>
    <row r="19" spans="1:28" ht="18.75" x14ac:dyDescent="0.3">
      <c r="A19" s="41" t="s">
        <v>39</v>
      </c>
      <c r="B19" s="16">
        <f>SUM(Tabela21:Tabela24!B19)</f>
        <v>2180987.7918537003</v>
      </c>
      <c r="C19" s="7">
        <f>SUM(Tabela21:Tabela24!C19)</f>
        <v>2455541.5230162358</v>
      </c>
      <c r="D19" s="7">
        <f>SUM(Tabela21:Tabela24!D19)</f>
        <v>2693051.8272276991</v>
      </c>
      <c r="E19" s="7">
        <f>SUM(Tabela21:Tabela24!E19)</f>
        <v>2948743.7358876094</v>
      </c>
      <c r="F19" s="7">
        <f>SUM(Tabela21:Tabela24!F19)</f>
        <v>3174690.6650596759</v>
      </c>
      <c r="G19" s="7">
        <f>SUM(Tabela21:Tabela24!G19)</f>
        <v>3238738.0520292008</v>
      </c>
      <c r="H19" s="7">
        <f>SUM(Tabela21:Tabela24!H19)</f>
        <v>3333233.479577804</v>
      </c>
      <c r="I19" s="7">
        <f>SUM(Tabela21:Tabela24!I19)</f>
        <v>3482142.7846397385</v>
      </c>
      <c r="J19" s="7">
        <f>SUM(Tabela21:Tabela24!J19)</f>
        <v>3721316.8710122444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21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[1]Total!$E$26</f>
        <v>305173.97011200333</v>
      </c>
      <c r="C10" s="6">
        <f>[2]Total!$E$26</f>
        <v>349632.08195644926</v>
      </c>
      <c r="D10" s="6">
        <f>[3]Total!$E$26</f>
        <v>387095.92295450543</v>
      </c>
      <c r="E10" s="6">
        <f>[4]Total!$E$26</f>
        <v>428810.42776608764</v>
      </c>
      <c r="F10" s="6">
        <f>[5]Total!$E$26</f>
        <v>454153.43249718373</v>
      </c>
      <c r="G10" s="6">
        <f>[6]Total!$E$26</f>
        <v>457443.01323303574</v>
      </c>
      <c r="H10" s="6">
        <f>[7]Total!$E$26</f>
        <v>478472.74213885562</v>
      </c>
      <c r="I10" s="6">
        <f>[8]Total!$E$26</f>
        <v>505075.61186300835</v>
      </c>
      <c r="J10" s="6">
        <f>[9]Total!$E$26</f>
        <v>538784.65328248462</v>
      </c>
      <c r="K10" s="28">
        <f>B10/B$18</f>
        <v>0.86913590687000808</v>
      </c>
      <c r="L10" s="29">
        <f t="shared" ref="L10:S18" si="0">C10/C$18</f>
        <v>0.87380782362196185</v>
      </c>
      <c r="M10" s="29">
        <f t="shared" si="0"/>
        <v>0.87522258793106678</v>
      </c>
      <c r="N10" s="29">
        <f t="shared" si="0"/>
        <v>0.87870106450753271</v>
      </c>
      <c r="O10" s="29">
        <f t="shared" si="0"/>
        <v>0.87906225001360327</v>
      </c>
      <c r="P10" s="29">
        <f t="shared" si="0"/>
        <v>0.8808309642311325</v>
      </c>
      <c r="Q10" s="29">
        <f t="shared" si="0"/>
        <v>0.87823705655068585</v>
      </c>
      <c r="R10" s="29">
        <f t="shared" si="0"/>
        <v>0.87629604781548909</v>
      </c>
      <c r="S10" s="46">
        <f t="shared" si="0"/>
        <v>0.87624953842121367</v>
      </c>
      <c r="T10" s="29">
        <f>B10/Tabela1!B10</f>
        <v>9.2397442840707902E-2</v>
      </c>
      <c r="U10" s="9">
        <f>C10/Tabela1!C10</f>
        <v>9.3975472920277664E-2</v>
      </c>
      <c r="V10" s="9">
        <f>D10/Tabela1!D10</f>
        <v>9.4546027243148673E-2</v>
      </c>
      <c r="W10" s="9">
        <f>E10/Tabela1!E10</f>
        <v>9.4166233566565449E-2</v>
      </c>
      <c r="X10" s="9">
        <f>F10/Tabela1!F10</f>
        <v>9.1328720276850239E-2</v>
      </c>
      <c r="Y10" s="9">
        <f>G10/Tabela1!G10</f>
        <v>8.8727388568866139E-2</v>
      </c>
      <c r="Z10" s="9">
        <f>H10/Tabela1!H10</f>
        <v>8.828200301391019E-2</v>
      </c>
      <c r="AA10" s="9">
        <f>I10/Tabela1!I10</f>
        <v>8.9048342990195109E-2</v>
      </c>
      <c r="AB10" s="9">
        <f>J10/Tabela1!J10</f>
        <v>8.9630878165157274E-2</v>
      </c>
    </row>
    <row r="11" spans="1:28" ht="18.75" x14ac:dyDescent="0.3">
      <c r="A11" s="30" t="s">
        <v>34</v>
      </c>
      <c r="B11" s="14">
        <f>+B12+B13</f>
        <v>143134.60582758242</v>
      </c>
      <c r="C11" s="8">
        <f t="shared" ref="C11:I11" si="1">+C12+C13</f>
        <v>165167.28375341644</v>
      </c>
      <c r="D11" s="8">
        <f t="shared" si="1"/>
        <v>187931.50960084237</v>
      </c>
      <c r="E11" s="8">
        <f t="shared" si="1"/>
        <v>210752.96008611395</v>
      </c>
      <c r="F11" s="8">
        <f t="shared" si="1"/>
        <v>224560.84862265107</v>
      </c>
      <c r="G11" s="8">
        <f t="shared" si="1"/>
        <v>235914.77700186966</v>
      </c>
      <c r="H11" s="8">
        <f t="shared" si="1"/>
        <v>246054.87229746467</v>
      </c>
      <c r="I11" s="8">
        <f t="shared" si="1"/>
        <v>259797.89023577797</v>
      </c>
      <c r="J11" s="8">
        <f t="shared" ref="J11" si="2">+J12+J13</f>
        <v>272649.4753191591</v>
      </c>
      <c r="K11" s="31">
        <f t="shared" ref="K11:K18" si="3">B11/B$18</f>
        <v>0.40764756376429845</v>
      </c>
      <c r="L11" s="32">
        <f t="shared" si="0"/>
        <v>0.4127895356241969</v>
      </c>
      <c r="M11" s="32">
        <f t="shared" si="0"/>
        <v>0.42491251504597377</v>
      </c>
      <c r="N11" s="32">
        <f t="shared" si="0"/>
        <v>0.43186648081422307</v>
      </c>
      <c r="O11" s="32">
        <f t="shared" si="0"/>
        <v>0.43466139575289003</v>
      </c>
      <c r="P11" s="32">
        <f t="shared" si="0"/>
        <v>0.45426650859583489</v>
      </c>
      <c r="Q11" s="32">
        <f t="shared" si="0"/>
        <v>0.45163389210114785</v>
      </c>
      <c r="R11" s="32">
        <f t="shared" si="0"/>
        <v>0.45074412443846656</v>
      </c>
      <c r="S11" s="47">
        <f t="shared" si="0"/>
        <v>0.44342201553751265</v>
      </c>
      <c r="T11" s="32">
        <f>B11/Tabela1!B11</f>
        <v>8.8453522656537484E-2</v>
      </c>
      <c r="U11" s="10">
        <f>C11/Tabela1!C11</f>
        <v>8.9435230140128386E-2</v>
      </c>
      <c r="V11" s="10">
        <f>D11/Tabela1!D11</f>
        <v>9.1279668009894038E-2</v>
      </c>
      <c r="W11" s="10">
        <f>E11/Tabela1!E11</f>
        <v>9.1404680498446231E-2</v>
      </c>
      <c r="X11" s="10">
        <f>F11/Tabela1!F11</f>
        <v>8.9275509327916114E-2</v>
      </c>
      <c r="Y11" s="10">
        <f>G11/Tabela1!G11</f>
        <v>8.8290797599520104E-2</v>
      </c>
      <c r="Z11" s="10">
        <f>H11/Tabela1!H11</f>
        <v>8.7800353798432776E-2</v>
      </c>
      <c r="AA11" s="10">
        <f>I11/Tabela1!I11</f>
        <v>8.8955520931862181E-2</v>
      </c>
      <c r="AB11" s="10">
        <f>J11/Tabela1!J11</f>
        <v>8.9224387845287967E-2</v>
      </c>
    </row>
    <row r="12" spans="1:28" ht="18.75" x14ac:dyDescent="0.3">
      <c r="A12" s="33" t="s">
        <v>35</v>
      </c>
      <c r="B12" s="15">
        <f>[1]Total!$G$26</f>
        <v>113453.24878386479</v>
      </c>
      <c r="C12" s="6">
        <f>[2]Total!$G$26</f>
        <v>130487.36248431027</v>
      </c>
      <c r="D12" s="6">
        <f>[3]Total!$G$26</f>
        <v>149085.05502359802</v>
      </c>
      <c r="E12" s="6">
        <f>[4]Total!$G$26</f>
        <v>167646.36310510739</v>
      </c>
      <c r="F12" s="6">
        <f>[5]Total!$G$26</f>
        <v>179127.99365102829</v>
      </c>
      <c r="G12" s="6">
        <f>[6]Total!$G$26</f>
        <v>188406.18187287878</v>
      </c>
      <c r="H12" s="6">
        <f>[7]Total!$G$26</f>
        <v>196254.10554666247</v>
      </c>
      <c r="I12" s="6">
        <f>[8]Total!$G$26</f>
        <v>206362.53626190472</v>
      </c>
      <c r="J12" s="6">
        <f>[9]Total!$G$26</f>
        <v>216590.5587071671</v>
      </c>
      <c r="K12" s="28">
        <f t="shared" si="3"/>
        <v>0.32311501611006671</v>
      </c>
      <c r="L12" s="29">
        <f t="shared" si="0"/>
        <v>0.32611674988334688</v>
      </c>
      <c r="M12" s="29">
        <f t="shared" si="0"/>
        <v>0.33708081109119381</v>
      </c>
      <c r="N12" s="29">
        <f t="shared" si="0"/>
        <v>0.34353417776871581</v>
      </c>
      <c r="O12" s="29">
        <f t="shared" si="0"/>
        <v>0.34672127495209853</v>
      </c>
      <c r="P12" s="29">
        <f t="shared" si="0"/>
        <v>0.36278617017952308</v>
      </c>
      <c r="Q12" s="29">
        <f t="shared" si="0"/>
        <v>0.36022454951314503</v>
      </c>
      <c r="R12" s="29">
        <f t="shared" si="0"/>
        <v>0.35803485794229051</v>
      </c>
      <c r="S12" s="46">
        <f t="shared" si="0"/>
        <v>0.35225089641527429</v>
      </c>
      <c r="T12" s="29">
        <f>B12/Tabela1!B12</f>
        <v>8.882375412211431E-2</v>
      </c>
      <c r="U12" s="9">
        <f>C12/Tabela1!C12</f>
        <v>8.976501472791705E-2</v>
      </c>
      <c r="V12" s="9">
        <f>D12/Tabela1!D12</f>
        <v>9.1632828999195448E-2</v>
      </c>
      <c r="W12" s="9">
        <f>E12/Tabela1!E12</f>
        <v>9.2001670007906544E-2</v>
      </c>
      <c r="X12" s="9">
        <f>F12/Tabela1!F12</f>
        <v>8.9545684732986242E-2</v>
      </c>
      <c r="Y12" s="9">
        <f>G12/Tabela1!G12</f>
        <v>8.8584695226400209E-2</v>
      </c>
      <c r="Z12" s="9">
        <f>H12/Tabela1!H12</f>
        <v>8.8034275252709154E-2</v>
      </c>
      <c r="AA12" s="9">
        <f>I12/Tabela1!I12</f>
        <v>8.924344932413264E-2</v>
      </c>
      <c r="AB12" s="9">
        <f>J12/Tabela1!J12</f>
        <v>8.9415323262111893E-2</v>
      </c>
    </row>
    <row r="13" spans="1:28" ht="18.75" x14ac:dyDescent="0.3">
      <c r="A13" s="33" t="s">
        <v>36</v>
      </c>
      <c r="B13" s="15">
        <f>[1]Total!$J$26+[1]Total!$P$26</f>
        <v>29681.357043717639</v>
      </c>
      <c r="C13" s="6">
        <f>[2]Total!$J$26+[2]Total!$P$26</f>
        <v>34679.921269106177</v>
      </c>
      <c r="D13" s="6">
        <f>[3]Total!$J$26+[3]Total!$P$26</f>
        <v>38846.454577244338</v>
      </c>
      <c r="E13" s="6">
        <f>[4]Total!$J$26+[4]Total!$P$26</f>
        <v>43106.596981006551</v>
      </c>
      <c r="F13" s="6">
        <f>[5]Total!$J$26+[5]Total!$P$26</f>
        <v>45432.854971622786</v>
      </c>
      <c r="G13" s="6">
        <f>[6]Total!$J$26+[6]Total!$P$26</f>
        <v>47508.595128990892</v>
      </c>
      <c r="H13" s="6">
        <f>[7]Total!$J$26+[7]Total!$P$26</f>
        <v>49800.766750802199</v>
      </c>
      <c r="I13" s="6">
        <f>[8]Total!$J$26+[8]Total!$P$26</f>
        <v>53435.353973873258</v>
      </c>
      <c r="J13" s="6">
        <f>[9]Total!$J$26+[9]Total!$P$26</f>
        <v>56058.916611991997</v>
      </c>
      <c r="K13" s="28">
        <f t="shared" si="3"/>
        <v>8.4532547654231793E-2</v>
      </c>
      <c r="L13" s="29">
        <f t="shared" si="0"/>
        <v>8.6672785740850064E-2</v>
      </c>
      <c r="M13" s="29">
        <f t="shared" si="0"/>
        <v>8.7831703954779947E-2</v>
      </c>
      <c r="N13" s="29">
        <f t="shared" si="0"/>
        <v>8.8332303045507252E-2</v>
      </c>
      <c r="O13" s="29">
        <f t="shared" si="0"/>
        <v>8.7940120800791499E-2</v>
      </c>
      <c r="P13" s="29">
        <f t="shared" si="0"/>
        <v>9.1480338416311854E-2</v>
      </c>
      <c r="Q13" s="29">
        <f t="shared" si="0"/>
        <v>9.1409342588002818E-2</v>
      </c>
      <c r="R13" s="29">
        <f t="shared" si="0"/>
        <v>9.2709266496176057E-2</v>
      </c>
      <c r="S13" s="46">
        <f t="shared" si="0"/>
        <v>9.1171119122238353E-2</v>
      </c>
      <c r="T13" s="29">
        <f>B13/Tabela1!B13</f>
        <v>8.7066358791210552E-2</v>
      </c>
      <c r="U13" s="9">
        <f>C13/Tabela1!C13</f>
        <v>8.8215791550561834E-2</v>
      </c>
      <c r="V13" s="9">
        <f>D13/Tabela1!D13</f>
        <v>8.994920839149731E-2</v>
      </c>
      <c r="W13" s="9">
        <f>E13/Tabela1!E13</f>
        <v>8.9154766322042583E-2</v>
      </c>
      <c r="X13" s="9">
        <f>F13/Tabela1!F13</f>
        <v>8.822598837117987E-2</v>
      </c>
      <c r="Y13" s="9">
        <f>G13/Tabela1!G13</f>
        <v>8.7144231781879661E-2</v>
      </c>
      <c r="Z13" s="9">
        <f>H13/Tabela1!H13</f>
        <v>8.6890496543280932E-2</v>
      </c>
      <c r="AA13" s="9">
        <f>I13/Tabela1!I13</f>
        <v>8.7860794916444843E-2</v>
      </c>
      <c r="AB13" s="9">
        <f>J13/Tabela1!J13</f>
        <v>8.8494284086967911E-2</v>
      </c>
    </row>
    <row r="14" spans="1:28" ht="18.75" x14ac:dyDescent="0.3">
      <c r="A14" s="30" t="s">
        <v>43</v>
      </c>
      <c r="B14" s="14">
        <f t="shared" ref="B14:I14" si="4">+B15+B16</f>
        <v>49818.92618968364</v>
      </c>
      <c r="C14" s="8">
        <f t="shared" si="4"/>
        <v>54232.973536701706</v>
      </c>
      <c r="D14" s="8">
        <f t="shared" si="4"/>
        <v>59333.044861759161</v>
      </c>
      <c r="E14" s="8">
        <f t="shared" si="4"/>
        <v>63851.111679897644</v>
      </c>
      <c r="F14" s="8">
        <f t="shared" si="4"/>
        <v>67552.291857114033</v>
      </c>
      <c r="G14" s="8">
        <f t="shared" si="4"/>
        <v>67091.886435896144</v>
      </c>
      <c r="H14" s="8">
        <f t="shared" si="4"/>
        <v>71533.309334510952</v>
      </c>
      <c r="I14" s="8">
        <f t="shared" si="4"/>
        <v>77454.63528755396</v>
      </c>
      <c r="J14" s="8">
        <f t="shared" ref="J14" si="5">+J15+J16</f>
        <v>83488.915524828233</v>
      </c>
      <c r="K14" s="31">
        <f t="shared" si="3"/>
        <v>0.14188437361570896</v>
      </c>
      <c r="L14" s="32">
        <f t="shared" si="0"/>
        <v>0.13554018358233968</v>
      </c>
      <c r="M14" s="32">
        <f t="shared" si="0"/>
        <v>0.13415181611158977</v>
      </c>
      <c r="N14" s="32">
        <f t="shared" si="0"/>
        <v>0.13084112738443193</v>
      </c>
      <c r="O14" s="32">
        <f t="shared" si="0"/>
        <v>0.13075464242771853</v>
      </c>
      <c r="P14" s="32">
        <f t="shared" si="0"/>
        <v>0.12918901220885054</v>
      </c>
      <c r="Q14" s="32">
        <f t="shared" si="0"/>
        <v>0.13129943986869566</v>
      </c>
      <c r="R14" s="32">
        <f t="shared" si="0"/>
        <v>0.13438223741811334</v>
      </c>
      <c r="S14" s="47">
        <f t="shared" si="0"/>
        <v>0.13578175110634078</v>
      </c>
      <c r="T14" s="32">
        <f>B14/Tabela1!B14</f>
        <v>7.9596300001891121E-2</v>
      </c>
      <c r="U14" s="10">
        <f>C14/Tabela1!C14</f>
        <v>7.777120706786031E-2</v>
      </c>
      <c r="V14" s="10">
        <f>D14/Tabela1!D14</f>
        <v>7.7508471362343206E-2</v>
      </c>
      <c r="W14" s="10">
        <f>E14/Tabela1!E14</f>
        <v>7.7123721952996382E-2</v>
      </c>
      <c r="X14" s="10">
        <f>F14/Tabela1!F14</f>
        <v>7.8335777168696233E-2</v>
      </c>
      <c r="Y14" s="10">
        <f>G14/Tabela1!G14</f>
        <v>7.4634858400102616E-2</v>
      </c>
      <c r="Z14" s="10">
        <f>H14/Tabela1!H14</f>
        <v>7.8576083718170917E-2</v>
      </c>
      <c r="AA14" s="10">
        <f>I14/Tabela1!I14</f>
        <v>7.8762966931248554E-2</v>
      </c>
      <c r="AB14" s="10">
        <f>J14/Tabela1!J14</f>
        <v>7.7508513630152862E-2</v>
      </c>
    </row>
    <row r="15" spans="1:28" ht="18.75" x14ac:dyDescent="0.3">
      <c r="A15" s="33" t="s">
        <v>37</v>
      </c>
      <c r="B15" s="15">
        <f>[1]Impostos!$B$26</f>
        <v>45949.447640942577</v>
      </c>
      <c r="C15" s="6">
        <f>[2]Impostos!$B$26</f>
        <v>50492.605079669192</v>
      </c>
      <c r="D15" s="6">
        <f>[3]Impostos!$B$26</f>
        <v>55186.906913447419</v>
      </c>
      <c r="E15" s="6">
        <f>[4]Impostos!$B$26</f>
        <v>59194.475251088166</v>
      </c>
      <c r="F15" s="6">
        <f>[5]Impostos!$B$26</f>
        <v>62480.551603664411</v>
      </c>
      <c r="G15" s="6">
        <f>[6]Impostos!$B$26</f>
        <v>61888.199915599049</v>
      </c>
      <c r="H15" s="6">
        <f>[7]Impostos!$B$26</f>
        <v>66337.726253446279</v>
      </c>
      <c r="I15" s="6">
        <f>[8]Impostos!$B$26</f>
        <v>71299.932819758469</v>
      </c>
      <c r="J15" s="6">
        <f>[9]Impostos!$B$26</f>
        <v>76091.16651337182</v>
      </c>
      <c r="K15" s="28">
        <f t="shared" si="3"/>
        <v>0.13086409312999192</v>
      </c>
      <c r="L15" s="29">
        <f t="shared" si="0"/>
        <v>0.1261921763780382</v>
      </c>
      <c r="M15" s="29">
        <f t="shared" si="0"/>
        <v>0.12477741206893318</v>
      </c>
      <c r="N15" s="29">
        <f t="shared" si="0"/>
        <v>0.1212989354924673</v>
      </c>
      <c r="O15" s="29">
        <f t="shared" si="0"/>
        <v>0.12093774998639667</v>
      </c>
      <c r="P15" s="29">
        <f t="shared" si="0"/>
        <v>0.11916903576886757</v>
      </c>
      <c r="Q15" s="29">
        <f t="shared" si="0"/>
        <v>0.12176294344931429</v>
      </c>
      <c r="R15" s="29">
        <f t="shared" si="0"/>
        <v>0.12370395218451101</v>
      </c>
      <c r="S15" s="46">
        <f t="shared" si="0"/>
        <v>0.12375046157878622</v>
      </c>
      <c r="T15" s="29">
        <f>B15/Tabela1!B15</f>
        <v>7.8814572794053211E-2</v>
      </c>
      <c r="U15" s="9">
        <f>C15/Tabela1!C15</f>
        <v>7.6979704994456943E-2</v>
      </c>
      <c r="V15" s="9">
        <f>D15/Tabela1!D15</f>
        <v>7.6595184341794714E-2</v>
      </c>
      <c r="W15" s="9">
        <f>E15/Tabela1!E15</f>
        <v>7.6099239772594904E-2</v>
      </c>
      <c r="X15" s="9">
        <f>F15/Tabela1!F15</f>
        <v>7.7498258727816294E-2</v>
      </c>
      <c r="Y15" s="9">
        <f>G15/Tabela1!G15</f>
        <v>7.3660118016247778E-2</v>
      </c>
      <c r="Z15" s="9">
        <f>H15/Tabela1!H15</f>
        <v>7.8089767763201895E-2</v>
      </c>
      <c r="AA15" s="9">
        <f>I15/Tabela1!I15</f>
        <v>7.8046848753994688E-2</v>
      </c>
      <c r="AB15" s="9">
        <f>J15/Tabela1!J15</f>
        <v>7.66282539452742E-2</v>
      </c>
    </row>
    <row r="16" spans="1:28" ht="18.75" x14ac:dyDescent="0.3">
      <c r="A16" s="34" t="s">
        <v>42</v>
      </c>
      <c r="B16" s="15">
        <f>[1]Total!$Q$26</f>
        <v>3869.4785487410604</v>
      </c>
      <c r="C16" s="6">
        <f>[2]Total!$Q$26</f>
        <v>3740.3684570325163</v>
      </c>
      <c r="D16" s="6">
        <f>[3]Total!$Q$26</f>
        <v>4146.1379483117389</v>
      </c>
      <c r="E16" s="6">
        <f>[4]Total!$Q$26</f>
        <v>4656.6364288094801</v>
      </c>
      <c r="F16" s="6">
        <f>[5]Total!$Q$26</f>
        <v>5071.7402534496205</v>
      </c>
      <c r="G16" s="6">
        <f>[6]Total!$Q$26</f>
        <v>5203.6865202970994</v>
      </c>
      <c r="H16" s="6">
        <f>[7]Total!$Q$26</f>
        <v>5195.5830810646758</v>
      </c>
      <c r="I16" s="6">
        <f>[8]Total!$Q$26</f>
        <v>6154.7024677954914</v>
      </c>
      <c r="J16" s="6">
        <f>[9]Total!$Q$26</f>
        <v>7397.7490114564071</v>
      </c>
      <c r="K16" s="28">
        <f t="shared" si="3"/>
        <v>1.1020280485717036E-2</v>
      </c>
      <c r="L16" s="29">
        <f t="shared" si="0"/>
        <v>9.3480072043014961E-3</v>
      </c>
      <c r="M16" s="29">
        <f t="shared" si="0"/>
        <v>9.3744040426566016E-3</v>
      </c>
      <c r="N16" s="29">
        <f t="shared" si="0"/>
        <v>9.5421918919646291E-3</v>
      </c>
      <c r="O16" s="29">
        <f t="shared" si="0"/>
        <v>9.8168924413218703E-3</v>
      </c>
      <c r="P16" s="29">
        <f t="shared" si="0"/>
        <v>1.001997643998298E-2</v>
      </c>
      <c r="Q16" s="29">
        <f t="shared" si="0"/>
        <v>9.5364964193813736E-3</v>
      </c>
      <c r="R16" s="29">
        <f t="shared" si="0"/>
        <v>1.0678285233602335E-2</v>
      </c>
      <c r="S16" s="46">
        <f t="shared" si="0"/>
        <v>1.2031289527554551E-2</v>
      </c>
      <c r="T16" s="29">
        <f>B16/Tabela1!B16</f>
        <v>9.0222872335876239E-2</v>
      </c>
      <c r="U16" s="9">
        <f>C16/Tabela1!C16</f>
        <v>9.0305619571513451E-2</v>
      </c>
      <c r="V16" s="9">
        <f>D16/Tabela1!D16</f>
        <v>9.2130256834249691E-2</v>
      </c>
      <c r="W16" s="9">
        <f>E16/Tabela1!E16</f>
        <v>9.3047125220986307E-2</v>
      </c>
      <c r="X16" s="9">
        <f>F16/Tabela1!F16</f>
        <v>9.0366692563780576E-2</v>
      </c>
      <c r="Y16" s="9">
        <f>G16/Tabela1!G16</f>
        <v>8.8574895237316376E-2</v>
      </c>
      <c r="Z16" s="9">
        <f>H16/Tabela1!H16</f>
        <v>8.5363812451772408E-2</v>
      </c>
      <c r="AA16" s="9">
        <f>I16/Tabela1!I16</f>
        <v>8.81307988400752E-2</v>
      </c>
      <c r="AB16" s="9">
        <f>J16/Tabela1!J16</f>
        <v>8.7893699567008515E-2</v>
      </c>
    </row>
    <row r="17" spans="1:28" ht="37.5" x14ac:dyDescent="0.3">
      <c r="A17" s="35" t="s">
        <v>41</v>
      </c>
      <c r="B17" s="14">
        <f>[1]Total!$V$26</f>
        <v>158169.88573567983</v>
      </c>
      <c r="C17" s="8">
        <f>[2]Total!$V$26</f>
        <v>180724.42974600027</v>
      </c>
      <c r="D17" s="8">
        <f>[3]Total!$V$26</f>
        <v>195018.27540535131</v>
      </c>
      <c r="E17" s="8">
        <f>[4]Total!$V$26</f>
        <v>213400.8312511642</v>
      </c>
      <c r="F17" s="8">
        <f>[5]Total!$V$26</f>
        <v>224520.84362108304</v>
      </c>
      <c r="G17" s="8">
        <f>[6]Total!$V$26</f>
        <v>216324.54971086897</v>
      </c>
      <c r="H17" s="8">
        <f>[7]Total!$V$26</f>
        <v>227222.28676032624</v>
      </c>
      <c r="I17" s="8">
        <f>[8]Total!$V$26</f>
        <v>239123.01915943489</v>
      </c>
      <c r="J17" s="8">
        <f>[9]Total!$V$26</f>
        <v>258737.42895186911</v>
      </c>
      <c r="K17" s="31">
        <f t="shared" si="3"/>
        <v>0.4504680626199925</v>
      </c>
      <c r="L17" s="32">
        <f t="shared" si="0"/>
        <v>0.45167028079346339</v>
      </c>
      <c r="M17" s="32">
        <f t="shared" si="0"/>
        <v>0.4409356688424364</v>
      </c>
      <c r="N17" s="32">
        <f t="shared" si="0"/>
        <v>0.43729239180134499</v>
      </c>
      <c r="O17" s="32">
        <f t="shared" si="0"/>
        <v>0.43458396181939135</v>
      </c>
      <c r="P17" s="32">
        <f t="shared" si="0"/>
        <v>0.41654447919531457</v>
      </c>
      <c r="Q17" s="32">
        <f t="shared" si="0"/>
        <v>0.41706666803015657</v>
      </c>
      <c r="R17" s="32">
        <f t="shared" si="0"/>
        <v>0.41487363814342015</v>
      </c>
      <c r="S17" s="47">
        <f t="shared" si="0"/>
        <v>0.42079623335614652</v>
      </c>
      <c r="T17" s="32">
        <f>B17/Tabela1!B17</f>
        <v>9.6341543863044846E-2</v>
      </c>
      <c r="U17" s="10">
        <f>C17/Tabela1!C17</f>
        <v>9.8634653985431212E-2</v>
      </c>
      <c r="V17" s="10">
        <f>D17/Tabela1!D17</f>
        <v>9.7979340558014202E-2</v>
      </c>
      <c r="W17" s="10">
        <f>E17/Tabela1!E17</f>
        <v>9.7088596070320027E-2</v>
      </c>
      <c r="X17" s="10">
        <f>F17/Tabela1!F17</f>
        <v>9.3502003181305776E-2</v>
      </c>
      <c r="Y17" s="10">
        <f>G17/Tabela1!G17</f>
        <v>8.9212180353471074E-2</v>
      </c>
      <c r="Z17" s="10">
        <f>H17/Tabela1!H17</f>
        <v>8.8879456840319532E-2</v>
      </c>
      <c r="AA17" s="53">
        <f>I17/Tabela1!I17</f>
        <v>8.9173333198870899E-2</v>
      </c>
      <c r="AB17" s="53">
        <f>J17/Tabela1!J17</f>
        <v>9.0114421777532663E-2</v>
      </c>
    </row>
    <row r="18" spans="1:28" ht="18.75" x14ac:dyDescent="0.3">
      <c r="A18" s="36" t="s">
        <v>38</v>
      </c>
      <c r="B18" s="37">
        <f t="shared" ref="B18:I18" si="6">B11+B14+B17</f>
        <v>351123.41775294591</v>
      </c>
      <c r="C18" s="38">
        <f t="shared" si="6"/>
        <v>400124.68703611841</v>
      </c>
      <c r="D18" s="38">
        <f t="shared" si="6"/>
        <v>442282.82986795285</v>
      </c>
      <c r="E18" s="38">
        <f t="shared" si="6"/>
        <v>488004.90301717579</v>
      </c>
      <c r="F18" s="38">
        <f t="shared" si="6"/>
        <v>516633.9841008482</v>
      </c>
      <c r="G18" s="38">
        <f t="shared" si="6"/>
        <v>519331.21314863476</v>
      </c>
      <c r="H18" s="38">
        <f t="shared" si="6"/>
        <v>544810.46839230182</v>
      </c>
      <c r="I18" s="38">
        <f t="shared" si="6"/>
        <v>576375.54468276678</v>
      </c>
      <c r="J18" s="38">
        <f t="shared" ref="J18" si="7">J11+J14+J17</f>
        <v>614875.81979585649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9.0359558097101153E-2</v>
      </c>
      <c r="U18" s="40">
        <f>C18/Tabela1!C18</f>
        <v>9.1428190463290968E-2</v>
      </c>
      <c r="V18" s="40">
        <f>D18/Tabela1!D18</f>
        <v>9.1859787376308275E-2</v>
      </c>
      <c r="W18" s="40">
        <f>E18/Tabela1!E18</f>
        <v>9.1530341343848687E-2</v>
      </c>
      <c r="X18" s="40">
        <f>F18/Tabela1!F18</f>
        <v>8.9399239580020773E-2</v>
      </c>
      <c r="Y18" s="40">
        <f>G18/Tabela1!G18</f>
        <v>8.6616021074236618E-2</v>
      </c>
      <c r="Z18" s="40">
        <f>H18/Tabela1!H18</f>
        <v>8.6900935537637086E-2</v>
      </c>
      <c r="AA18" s="52">
        <f>I18/Tabela1!I18</f>
        <v>8.7522190061309652E-2</v>
      </c>
      <c r="AB18" s="52">
        <f>J18/Tabela1!J18</f>
        <v>8.7787470268781975E-2</v>
      </c>
    </row>
    <row r="19" spans="1:28" ht="18.75" x14ac:dyDescent="0.3">
      <c r="A19" s="41" t="s">
        <v>39</v>
      </c>
      <c r="B19" s="16">
        <f>[10]PIB_UF!B$24</f>
        <v>351123.4177529455</v>
      </c>
      <c r="C19" s="7">
        <f>[10]PIB_UF!C$24</f>
        <v>400124.68703611824</v>
      </c>
      <c r="D19" s="7">
        <f>[10]PIB_UF!D$24</f>
        <v>442282.82986795309</v>
      </c>
      <c r="E19" s="7">
        <f>[10]PIB_UF!E$24</f>
        <v>488004.9030171755</v>
      </c>
      <c r="F19" s="7">
        <f>[10]PIB_UF!F$24</f>
        <v>516633.98410084751</v>
      </c>
      <c r="G19" s="7">
        <f>[10]PIB_UF!G$24</f>
        <v>519331.21314863546</v>
      </c>
      <c r="H19" s="7">
        <f>[10]PIB_UF!H$24</f>
        <v>544810.46839230158</v>
      </c>
      <c r="I19" s="7">
        <f>[10]PIB_UF!I$24</f>
        <v>576375.54468276561</v>
      </c>
      <c r="J19" s="7">
        <f>[10]PIB_UF!J$24</f>
        <v>614875.81979585695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22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[1]Total!$E$27</f>
        <v>69817.926814188657</v>
      </c>
      <c r="C10" s="6">
        <f>[2]Total!$E$27</f>
        <v>86126.68539037797</v>
      </c>
      <c r="D10" s="6">
        <f>[3]Total!$E$27</f>
        <v>95958.304563989514</v>
      </c>
      <c r="E10" s="6">
        <f>[4]Total!$E$27</f>
        <v>97681.96722811363</v>
      </c>
      <c r="F10" s="6">
        <f>[5]Total!$E$27</f>
        <v>109804.16900522241</v>
      </c>
      <c r="G10" s="6">
        <f>[6]Total!$E$27</f>
        <v>100489.68772488087</v>
      </c>
      <c r="H10" s="6">
        <f>[7]Total!$E$27</f>
        <v>92228.236180318883</v>
      </c>
      <c r="I10" s="6">
        <f>[8]Total!$E$27</f>
        <v>95510.655327950924</v>
      </c>
      <c r="J10" s="6">
        <f>[9]Total!$E$27</f>
        <v>116261.86859235885</v>
      </c>
      <c r="K10" s="28">
        <f>B10/B$18</f>
        <v>0.81839988211173398</v>
      </c>
      <c r="L10" s="29">
        <f t="shared" ref="L10:S18" si="0">C10/C$18</f>
        <v>0.8126982035784116</v>
      </c>
      <c r="M10" s="29">
        <f t="shared" si="0"/>
        <v>0.82120520170852196</v>
      </c>
      <c r="N10" s="29">
        <f t="shared" si="0"/>
        <v>0.83293550359614665</v>
      </c>
      <c r="O10" s="29">
        <f t="shared" si="0"/>
        <v>0.85262420490641488</v>
      </c>
      <c r="P10" s="29">
        <f t="shared" si="0"/>
        <v>0.83486785712528422</v>
      </c>
      <c r="Q10" s="29">
        <f t="shared" si="0"/>
        <v>0.84408294637968839</v>
      </c>
      <c r="R10" s="29">
        <f t="shared" si="0"/>
        <v>0.84224610727543192</v>
      </c>
      <c r="S10" s="46">
        <f t="shared" si="0"/>
        <v>0.84850256919955214</v>
      </c>
      <c r="T10" s="29">
        <f>B10/Tabela1!B10</f>
        <v>2.1138755378458763E-2</v>
      </c>
      <c r="U10" s="9">
        <f>C10/Tabela1!C10</f>
        <v>2.3149465991009702E-2</v>
      </c>
      <c r="V10" s="9">
        <f>D10/Tabela1!D10</f>
        <v>2.3437282439628226E-2</v>
      </c>
      <c r="W10" s="9">
        <f>E10/Tabela1!E10</f>
        <v>2.1450837819321306E-2</v>
      </c>
      <c r="X10" s="9">
        <f>F10/Tabela1!F10</f>
        <v>2.2081247258595001E-2</v>
      </c>
      <c r="Y10" s="9">
        <f>G10/Tabela1!G10</f>
        <v>1.9491362447342352E-2</v>
      </c>
      <c r="Z10" s="9">
        <f>H10/Tabela1!H10</f>
        <v>1.7016838593651065E-2</v>
      </c>
      <c r="AA10" s="9">
        <f>I10/Tabela1!I10</f>
        <v>1.6839192776483748E-2</v>
      </c>
      <c r="AB10" s="9">
        <f>J10/Tabela1!J10</f>
        <v>1.934103600681383E-2</v>
      </c>
    </row>
    <row r="11" spans="1:28" ht="18.75" x14ac:dyDescent="0.3">
      <c r="A11" s="30" t="s">
        <v>34</v>
      </c>
      <c r="B11" s="14">
        <f>+B12+B13</f>
        <v>30025.655391073142</v>
      </c>
      <c r="C11" s="8">
        <f t="shared" ref="C11:I11" si="1">+C12+C13</f>
        <v>33669.125802930859</v>
      </c>
      <c r="D11" s="8">
        <f t="shared" si="1"/>
        <v>38216.004782716307</v>
      </c>
      <c r="E11" s="8">
        <f t="shared" si="1"/>
        <v>41297.298969710158</v>
      </c>
      <c r="F11" s="8">
        <f t="shared" si="1"/>
        <v>45060.418000172249</v>
      </c>
      <c r="G11" s="8">
        <f t="shared" si="1"/>
        <v>45375.873727024089</v>
      </c>
      <c r="H11" s="8">
        <f t="shared" si="1"/>
        <v>47136.181896715818</v>
      </c>
      <c r="I11" s="8">
        <f t="shared" si="1"/>
        <v>48135.962130325199</v>
      </c>
      <c r="J11" s="8">
        <f t="shared" ref="J11" si="2">+J12+J13</f>
        <v>51547.26284097568</v>
      </c>
      <c r="K11" s="31">
        <f t="shared" ref="K11:K18" si="3">B11/B$18</f>
        <v>0.35195821408131522</v>
      </c>
      <c r="L11" s="32">
        <f t="shared" si="0"/>
        <v>0.31770452946229855</v>
      </c>
      <c r="M11" s="32">
        <f t="shared" si="0"/>
        <v>0.32705019183781642</v>
      </c>
      <c r="N11" s="32">
        <f t="shared" si="0"/>
        <v>0.35214264710873017</v>
      </c>
      <c r="O11" s="32">
        <f t="shared" si="0"/>
        <v>0.34989202521372653</v>
      </c>
      <c r="P11" s="32">
        <f t="shared" si="0"/>
        <v>0.37698254737723136</v>
      </c>
      <c r="Q11" s="32">
        <f t="shared" si="0"/>
        <v>0.43139551339440191</v>
      </c>
      <c r="R11" s="32">
        <f t="shared" si="0"/>
        <v>0.4244796204676381</v>
      </c>
      <c r="S11" s="47">
        <f t="shared" si="0"/>
        <v>0.37620232226894629</v>
      </c>
      <c r="T11" s="32">
        <f>B11/Tabela1!B11</f>
        <v>1.8555086480001197E-2</v>
      </c>
      <c r="U11" s="10">
        <f>C11/Tabela1!C11</f>
        <v>1.8231249835757926E-2</v>
      </c>
      <c r="V11" s="10">
        <f>D11/Tabela1!D11</f>
        <v>1.8561784751476455E-2</v>
      </c>
      <c r="W11" s="10">
        <f>E11/Tabela1!E11</f>
        <v>1.7910858363426044E-2</v>
      </c>
      <c r="X11" s="10">
        <f>F11/Tabela1!F11</f>
        <v>1.7914038854805095E-2</v>
      </c>
      <c r="Y11" s="10">
        <f>G11/Tabela1!G11</f>
        <v>1.6981861560551231E-2</v>
      </c>
      <c r="Z11" s="10">
        <f>H11/Tabela1!H11</f>
        <v>1.6819717523153369E-2</v>
      </c>
      <c r="AA11" s="10">
        <f>I11/Tabela1!I11</f>
        <v>1.648188745094659E-2</v>
      </c>
      <c r="AB11" s="10">
        <f>J11/Tabela1!J11</f>
        <v>1.686881284734687E-2</v>
      </c>
    </row>
    <row r="12" spans="1:28" ht="18.75" x14ac:dyDescent="0.3">
      <c r="A12" s="33" t="s">
        <v>35</v>
      </c>
      <c r="B12" s="15">
        <f>[1]Total!$G$27</f>
        <v>23575.692840532651</v>
      </c>
      <c r="C12" s="6">
        <f>[2]Total!$G$27</f>
        <v>26376.812126780278</v>
      </c>
      <c r="D12" s="6">
        <f>[3]Total!$G$27</f>
        <v>30244.809800587816</v>
      </c>
      <c r="E12" s="6">
        <f>[4]Total!$G$27</f>
        <v>32499.230037470246</v>
      </c>
      <c r="F12" s="6">
        <f>[5]Total!$G$27</f>
        <v>35682.826714596631</v>
      </c>
      <c r="G12" s="6">
        <f>[6]Total!$G$27</f>
        <v>35998.984109144687</v>
      </c>
      <c r="H12" s="6">
        <f>[7]Total!$G$27</f>
        <v>37410.713777192032</v>
      </c>
      <c r="I12" s="6">
        <f>[8]Total!$G$27</f>
        <v>38146.285886816928</v>
      </c>
      <c r="J12" s="6">
        <f>[9]Total!$G$27</f>
        <v>40897.364026444913</v>
      </c>
      <c r="K12" s="28">
        <f t="shared" si="3"/>
        <v>0.27635229405685108</v>
      </c>
      <c r="L12" s="29">
        <f t="shared" si="0"/>
        <v>0.24889368184084856</v>
      </c>
      <c r="M12" s="29">
        <f t="shared" si="0"/>
        <v>0.25883320100101381</v>
      </c>
      <c r="N12" s="29">
        <f t="shared" si="0"/>
        <v>0.27712139001594971</v>
      </c>
      <c r="O12" s="29">
        <f t="shared" si="0"/>
        <v>0.27707547019366202</v>
      </c>
      <c r="P12" s="29">
        <f t="shared" si="0"/>
        <v>0.29907939214789131</v>
      </c>
      <c r="Q12" s="29">
        <f t="shared" si="0"/>
        <v>0.34238696107643884</v>
      </c>
      <c r="R12" s="29">
        <f t="shared" si="0"/>
        <v>0.3363871882657366</v>
      </c>
      <c r="S12" s="46">
        <f t="shared" si="0"/>
        <v>0.29847721243496822</v>
      </c>
      <c r="T12" s="29">
        <f>B12/Tabela1!B12</f>
        <v>1.8457660459907262E-2</v>
      </c>
      <c r="U12" s="9">
        <f>C12/Tabela1!C12</f>
        <v>1.8145166581327945E-2</v>
      </c>
      <c r="V12" s="9">
        <f>D12/Tabela1!D12</f>
        <v>1.8589505729677453E-2</v>
      </c>
      <c r="W12" s="9">
        <f>E12/Tabela1!E12</f>
        <v>1.7835062938668017E-2</v>
      </c>
      <c r="X12" s="9">
        <f>F12/Tabela1!F12</f>
        <v>1.7837765534246559E-2</v>
      </c>
      <c r="Y12" s="9">
        <f>G12/Tabela1!G12</f>
        <v>1.6925978776642567E-2</v>
      </c>
      <c r="Z12" s="9">
        <f>H12/Tabela1!H12</f>
        <v>1.6781432749586881E-2</v>
      </c>
      <c r="AA12" s="9">
        <f>I12/Tabela1!I12</f>
        <v>1.6496725583579046E-2</v>
      </c>
      <c r="AB12" s="9">
        <f>J12/Tabela1!J12</f>
        <v>1.6883704658322351E-2</v>
      </c>
    </row>
    <row r="13" spans="1:28" ht="18.75" x14ac:dyDescent="0.3">
      <c r="A13" s="33" t="s">
        <v>36</v>
      </c>
      <c r="B13" s="15">
        <f>[1]Total!$J$27+[1]Total!$P$27</f>
        <v>6449.9625505404911</v>
      </c>
      <c r="C13" s="6">
        <f>[2]Total!$J$27+[2]Total!$P$27</f>
        <v>7292.3136761505802</v>
      </c>
      <c r="D13" s="6">
        <f>[3]Total!$J$27+[3]Total!$P$27</f>
        <v>7971.1949821284907</v>
      </c>
      <c r="E13" s="6">
        <f>[4]Total!$J$27+[4]Total!$P$27</f>
        <v>8798.0689322399121</v>
      </c>
      <c r="F13" s="6">
        <f>[5]Total!$J$27+[5]Total!$P$27</f>
        <v>9377.5912855756196</v>
      </c>
      <c r="G13" s="6">
        <f>[6]Total!$J$27+[6]Total!$P$27</f>
        <v>9376.8896178794039</v>
      </c>
      <c r="H13" s="6">
        <f>[7]Total!$J$27+[7]Total!$P$27</f>
        <v>9725.4681195237863</v>
      </c>
      <c r="I13" s="6">
        <f>[8]Total!$J$27+[8]Total!$P$27</f>
        <v>9989.676243508271</v>
      </c>
      <c r="J13" s="6">
        <f>[9]Total!$J$27+[9]Total!$P$27</f>
        <v>10649.898814530767</v>
      </c>
      <c r="K13" s="28">
        <f t="shared" si="3"/>
        <v>7.5605920024464118E-2</v>
      </c>
      <c r="L13" s="29">
        <f t="shared" si="0"/>
        <v>6.8810847621449969E-2</v>
      </c>
      <c r="M13" s="29">
        <f t="shared" si="0"/>
        <v>6.8216990836802591E-2</v>
      </c>
      <c r="N13" s="29">
        <f t="shared" si="0"/>
        <v>7.5021257092780416E-2</v>
      </c>
      <c r="O13" s="29">
        <f t="shared" si="0"/>
        <v>7.2816555020064483E-2</v>
      </c>
      <c r="P13" s="29">
        <f t="shared" si="0"/>
        <v>7.7903155229340063E-2</v>
      </c>
      <c r="Q13" s="29">
        <f t="shared" si="0"/>
        <v>8.9008552317963049E-2</v>
      </c>
      <c r="R13" s="29">
        <f t="shared" si="0"/>
        <v>8.8092432201901522E-2</v>
      </c>
      <c r="S13" s="46">
        <f t="shared" si="0"/>
        <v>7.7725109833978095E-2</v>
      </c>
      <c r="T13" s="29">
        <f>B13/Tabela1!B13</f>
        <v>1.8920117189658379E-2</v>
      </c>
      <c r="U13" s="9">
        <f>C13/Tabela1!C13</f>
        <v>1.8549558350632059E-2</v>
      </c>
      <c r="V13" s="9">
        <f>D13/Tabela1!D13</f>
        <v>1.845735180673972E-2</v>
      </c>
      <c r="W13" s="9">
        <f>E13/Tabela1!E13</f>
        <v>1.819651363536506E-2</v>
      </c>
      <c r="X13" s="9">
        <f>F13/Tabela1!F13</f>
        <v>1.8210329512147776E-2</v>
      </c>
      <c r="Y13" s="9">
        <f>G13/Tabela1!G13</f>
        <v>1.7199873834091637E-2</v>
      </c>
      <c r="Z13" s="9">
        <f>H13/Tabela1!H13</f>
        <v>1.6968629383756591E-2</v>
      </c>
      <c r="AA13" s="9">
        <f>I13/Tabela1!I13</f>
        <v>1.6425471723116224E-2</v>
      </c>
      <c r="AB13" s="9">
        <f>J13/Tabela1!J13</f>
        <v>1.6811869157473881E-2</v>
      </c>
    </row>
    <row r="14" spans="1:28" ht="18.75" x14ac:dyDescent="0.3">
      <c r="A14" s="30" t="s">
        <v>43</v>
      </c>
      <c r="B14" s="14">
        <f t="shared" ref="B14:I14" si="4">+B15+B16</f>
        <v>16306.016079161211</v>
      </c>
      <c r="C14" s="8">
        <f t="shared" si="4"/>
        <v>20719.202517881888</v>
      </c>
      <c r="D14" s="8">
        <f t="shared" si="4"/>
        <v>21858.737197265753</v>
      </c>
      <c r="E14" s="8">
        <f t="shared" si="4"/>
        <v>20651.537594311954</v>
      </c>
      <c r="F14" s="8">
        <f t="shared" si="4"/>
        <v>20210.663784926786</v>
      </c>
      <c r="G14" s="8">
        <f t="shared" si="4"/>
        <v>21106.637441882034</v>
      </c>
      <c r="H14" s="8">
        <f t="shared" si="4"/>
        <v>18242.007953868044</v>
      </c>
      <c r="I14" s="8">
        <f t="shared" si="4"/>
        <v>19233.014651420166</v>
      </c>
      <c r="J14" s="8">
        <f t="shared" ref="J14" si="5">+J15+J16</f>
        <v>22405.441809925629</v>
      </c>
      <c r="K14" s="31">
        <f t="shared" si="3"/>
        <v>0.19113775280685627</v>
      </c>
      <c r="L14" s="32">
        <f t="shared" si="0"/>
        <v>0.1955080308679927</v>
      </c>
      <c r="M14" s="32">
        <f t="shared" si="0"/>
        <v>0.18706571328804533</v>
      </c>
      <c r="N14" s="32">
        <f t="shared" si="0"/>
        <v>0.17609595050418156</v>
      </c>
      <c r="O14" s="32">
        <f t="shared" si="0"/>
        <v>0.15693485316968697</v>
      </c>
      <c r="P14" s="32">
        <f t="shared" si="0"/>
        <v>0.17535384546589042</v>
      </c>
      <c r="Q14" s="32">
        <f t="shared" si="0"/>
        <v>0.16695286020083802</v>
      </c>
      <c r="R14" s="32">
        <f t="shared" si="0"/>
        <v>0.16960339834030447</v>
      </c>
      <c r="S14" s="47">
        <f t="shared" si="0"/>
        <v>0.16351943392919488</v>
      </c>
      <c r="T14" s="32">
        <f>B14/Tabela1!B14</f>
        <v>2.6052318806127562E-2</v>
      </c>
      <c r="U14" s="10">
        <f>C14/Tabela1!C14</f>
        <v>2.9711765448535703E-2</v>
      </c>
      <c r="V14" s="10">
        <f>D14/Tabela1!D14</f>
        <v>2.8554700167818536E-2</v>
      </c>
      <c r="W14" s="10">
        <f>E14/Tabela1!E14</f>
        <v>2.4944333801270476E-2</v>
      </c>
      <c r="X14" s="10">
        <f>F14/Tabela1!F14</f>
        <v>2.3436925841632011E-2</v>
      </c>
      <c r="Y14" s="10">
        <f>G14/Tabela1!G14</f>
        <v>2.3479603577435594E-2</v>
      </c>
      <c r="Z14" s="10">
        <f>H14/Tabela1!H14</f>
        <v>2.0038015261781606E-2</v>
      </c>
      <c r="AA14" s="10">
        <f>I14/Tabela1!I14</f>
        <v>1.9557890775085011E-2</v>
      </c>
      <c r="AB14" s="10">
        <f>J14/Tabela1!J14</f>
        <v>2.0800515625308096E-2</v>
      </c>
    </row>
    <row r="15" spans="1:28" ht="18.75" x14ac:dyDescent="0.3">
      <c r="A15" s="33" t="s">
        <v>37</v>
      </c>
      <c r="B15" s="15">
        <f>[1]Impostos!$B$27</f>
        <v>15492.357730374122</v>
      </c>
      <c r="C15" s="6">
        <f>[2]Impostos!$B$27</f>
        <v>19849.536792901672</v>
      </c>
      <c r="D15" s="6">
        <f>[3]Impostos!$B$27</f>
        <v>20892.275978300917</v>
      </c>
      <c r="E15" s="6">
        <f>[4]Impostos!$B$27</f>
        <v>19592.379712769391</v>
      </c>
      <c r="F15" s="6">
        <f>[5]Impostos!$B$27</f>
        <v>18979.612141683512</v>
      </c>
      <c r="G15" s="6">
        <f>[6]Impostos!$B$27</f>
        <v>19876.292193065485</v>
      </c>
      <c r="H15" s="6">
        <f>[7]Impostos!$B$27</f>
        <v>17036.186914461232</v>
      </c>
      <c r="I15" s="6">
        <f>[8]Impostos!$B$27</f>
        <v>17889.28146358471</v>
      </c>
      <c r="J15" s="6">
        <f>[9]Impostos!$B$27</f>
        <v>20758.186281530641</v>
      </c>
      <c r="K15" s="28">
        <f t="shared" si="3"/>
        <v>0.18160011788826605</v>
      </c>
      <c r="L15" s="29">
        <f t="shared" si="0"/>
        <v>0.18730179642158848</v>
      </c>
      <c r="M15" s="29">
        <f t="shared" si="0"/>
        <v>0.17879479829147796</v>
      </c>
      <c r="N15" s="29">
        <f t="shared" si="0"/>
        <v>0.16706449640385324</v>
      </c>
      <c r="O15" s="29">
        <f t="shared" si="0"/>
        <v>0.14737579509358506</v>
      </c>
      <c r="P15" s="29">
        <f t="shared" si="0"/>
        <v>0.16513214287471575</v>
      </c>
      <c r="Q15" s="29">
        <f t="shared" si="0"/>
        <v>0.15591705362031147</v>
      </c>
      <c r="R15" s="29">
        <f t="shared" si="0"/>
        <v>0.15775389272456805</v>
      </c>
      <c r="S15" s="46">
        <f t="shared" si="0"/>
        <v>0.15149743080044786</v>
      </c>
      <c r="T15" s="29">
        <f>B15/Tabela1!B15</f>
        <v>2.657319334137347E-2</v>
      </c>
      <c r="U15" s="9">
        <f>C15/Tabela1!C15</f>
        <v>3.026208459997724E-2</v>
      </c>
      <c r="V15" s="9">
        <f>D15/Tabela1!D15</f>
        <v>2.8996872979081118E-2</v>
      </c>
      <c r="W15" s="9">
        <f>E15/Tabela1!E15</f>
        <v>2.518757358948551E-2</v>
      </c>
      <c r="X15" s="9">
        <f>F15/Tabela1!F15</f>
        <v>2.3541515792628288E-2</v>
      </c>
      <c r="Y15" s="9">
        <f>G15/Tabela1!G15</f>
        <v>2.3657014271917791E-2</v>
      </c>
      <c r="Z15" s="9">
        <f>H15/Tabela1!H15</f>
        <v>2.0054227885925834E-2</v>
      </c>
      <c r="AA15" s="9">
        <f>I15/Tabela1!I15</f>
        <v>1.9582094813967683E-2</v>
      </c>
      <c r="AB15" s="9">
        <f>J15/Tabela1!J15</f>
        <v>2.0904707375525688E-2</v>
      </c>
    </row>
    <row r="16" spans="1:28" ht="18.75" x14ac:dyDescent="0.3">
      <c r="A16" s="34" t="s">
        <v>42</v>
      </c>
      <c r="B16" s="15">
        <f>[1]Total!$Q$27</f>
        <v>813.65834878708915</v>
      </c>
      <c r="C16" s="6">
        <f>[2]Total!$Q$27</f>
        <v>869.66572498021389</v>
      </c>
      <c r="D16" s="6">
        <f>[3]Total!$Q$27</f>
        <v>966.4612189648376</v>
      </c>
      <c r="E16" s="6">
        <f>[4]Total!$Q$27</f>
        <v>1059.1578815425623</v>
      </c>
      <c r="F16" s="6">
        <f>[5]Total!$Q$27</f>
        <v>1231.0516432432737</v>
      </c>
      <c r="G16" s="6">
        <f>[6]Total!$Q$27</f>
        <v>1230.3452488165487</v>
      </c>
      <c r="H16" s="6">
        <f>[7]Total!$Q$27</f>
        <v>1205.8210394068105</v>
      </c>
      <c r="I16" s="6">
        <f>[8]Total!$Q$27</f>
        <v>1343.7331878354546</v>
      </c>
      <c r="J16" s="6">
        <f>[9]Total!$Q$27</f>
        <v>1647.2555283949878</v>
      </c>
      <c r="K16" s="28">
        <f t="shared" si="3"/>
        <v>9.5376349185902157E-3</v>
      </c>
      <c r="L16" s="29">
        <f t="shared" si="0"/>
        <v>8.2062344464041963E-3</v>
      </c>
      <c r="M16" s="29">
        <f t="shared" si="0"/>
        <v>8.2709149965674075E-3</v>
      </c>
      <c r="N16" s="29">
        <f t="shared" si="0"/>
        <v>9.031454100328306E-3</v>
      </c>
      <c r="O16" s="29">
        <f t="shared" si="0"/>
        <v>9.5590580761019221E-3</v>
      </c>
      <c r="P16" s="29">
        <f t="shared" si="0"/>
        <v>1.0221702591174655E-2</v>
      </c>
      <c r="Q16" s="29">
        <f t="shared" si="0"/>
        <v>1.103580658052654E-2</v>
      </c>
      <c r="R16" s="29">
        <f t="shared" si="0"/>
        <v>1.1849505615736403E-2</v>
      </c>
      <c r="S16" s="46">
        <f t="shared" si="0"/>
        <v>1.202200312874702E-2</v>
      </c>
      <c r="T16" s="29">
        <f>B16/Tabela1!B16</f>
        <v>1.8971701846369361E-2</v>
      </c>
      <c r="U16" s="9">
        <f>C16/Tabela1!C16</f>
        <v>2.099678227335797E-2</v>
      </c>
      <c r="V16" s="9">
        <f>D16/Tabela1!D16</f>
        <v>2.1475484278044521E-2</v>
      </c>
      <c r="W16" s="9">
        <f>E16/Tabela1!E16</f>
        <v>2.1163687038775577E-2</v>
      </c>
      <c r="X16" s="9">
        <f>F16/Tabela1!F16</f>
        <v>2.1934495817177567E-2</v>
      </c>
      <c r="Y16" s="9">
        <f>G16/Tabela1!G16</f>
        <v>2.0942403254805168E-2</v>
      </c>
      <c r="Z16" s="9">
        <f>H16/Tabela1!H16</f>
        <v>1.9811728433997283E-2</v>
      </c>
      <c r="AA16" s="9">
        <f>I16/Tabela1!I16</f>
        <v>1.9241267939679459E-2</v>
      </c>
      <c r="AB16" s="9">
        <f>J16/Tabela1!J16</f>
        <v>1.9571275302612514E-2</v>
      </c>
    </row>
    <row r="17" spans="1:28" ht="37.5" x14ac:dyDescent="0.3">
      <c r="A17" s="35" t="s">
        <v>41</v>
      </c>
      <c r="B17" s="14">
        <f>[1]Total!$V$27</f>
        <v>38978.613074328423</v>
      </c>
      <c r="C17" s="8">
        <f>[2]Total!$V$27</f>
        <v>51587.893862466895</v>
      </c>
      <c r="D17" s="8">
        <f>[3]Total!$V$27</f>
        <v>56775.838562308367</v>
      </c>
      <c r="E17" s="8">
        <f>[4]Total!$V$27</f>
        <v>55325.510376860911</v>
      </c>
      <c r="F17" s="8">
        <f>[5]Total!$V$27</f>
        <v>63512.699361806895</v>
      </c>
      <c r="G17" s="8">
        <f>[6]Total!$V$27</f>
        <v>53883.468749040236</v>
      </c>
      <c r="H17" s="8">
        <f>[7]Total!$V$27</f>
        <v>43886.233244196257</v>
      </c>
      <c r="I17" s="8">
        <f>[8]Total!$V$27</f>
        <v>46030.960009790273</v>
      </c>
      <c r="J17" s="8">
        <f>[9]Total!$V$27</f>
        <v>63067.350222988185</v>
      </c>
      <c r="K17" s="31">
        <f t="shared" si="3"/>
        <v>0.45690403311182853</v>
      </c>
      <c r="L17" s="32">
        <f t="shared" si="0"/>
        <v>0.48678743966970883</v>
      </c>
      <c r="M17" s="32">
        <f t="shared" si="0"/>
        <v>0.48588409487413814</v>
      </c>
      <c r="N17" s="32">
        <f t="shared" si="0"/>
        <v>0.47176140238708825</v>
      </c>
      <c r="O17" s="32">
        <f t="shared" si="0"/>
        <v>0.49317312161658644</v>
      </c>
      <c r="P17" s="32">
        <f t="shared" si="0"/>
        <v>0.44766360715687825</v>
      </c>
      <c r="Q17" s="32">
        <f t="shared" si="0"/>
        <v>0.40165162640475999</v>
      </c>
      <c r="R17" s="32">
        <f t="shared" si="0"/>
        <v>0.40591698119205744</v>
      </c>
      <c r="S17" s="47">
        <f t="shared" si="0"/>
        <v>0.46027824380185889</v>
      </c>
      <c r="T17" s="32">
        <f>B17/Tabela1!B17</f>
        <v>2.3741938889028081E-2</v>
      </c>
      <c r="U17" s="10">
        <f>C17/Tabela1!C17</f>
        <v>2.8155319500042224E-2</v>
      </c>
      <c r="V17" s="10">
        <f>D17/Tabela1!D17</f>
        <v>2.8524809843593776E-2</v>
      </c>
      <c r="W17" s="10">
        <f>E17/Tabela1!E17</f>
        <v>2.517083039400787E-2</v>
      </c>
      <c r="X17" s="10">
        <f>F17/Tabela1!F17</f>
        <v>2.6449947906855897E-2</v>
      </c>
      <c r="Y17" s="10">
        <f>G17/Tabela1!G17</f>
        <v>2.2221526583713836E-2</v>
      </c>
      <c r="Z17" s="10">
        <f>H17/Tabela1!H17</f>
        <v>1.7166382000309982E-2</v>
      </c>
      <c r="AA17" s="53">
        <f>I17/Tabela1!I17</f>
        <v>1.7165784159324723E-2</v>
      </c>
      <c r="AB17" s="53">
        <f>J17/Tabela1!J17</f>
        <v>2.1965425804099419E-2</v>
      </c>
    </row>
    <row r="18" spans="1:28" ht="18.75" x14ac:dyDescent="0.3">
      <c r="A18" s="36" t="s">
        <v>38</v>
      </c>
      <c r="B18" s="37">
        <f t="shared" ref="B18:I18" si="6">B11+B14+B17</f>
        <v>85310.284544562775</v>
      </c>
      <c r="C18" s="38">
        <f t="shared" si="6"/>
        <v>105976.22218327963</v>
      </c>
      <c r="D18" s="38">
        <f t="shared" si="6"/>
        <v>116850.58054229044</v>
      </c>
      <c r="E18" s="38">
        <f t="shared" si="6"/>
        <v>117274.34694088303</v>
      </c>
      <c r="F18" s="38">
        <f t="shared" si="6"/>
        <v>128783.78114690594</v>
      </c>
      <c r="G18" s="38">
        <f t="shared" si="6"/>
        <v>120365.97991794636</v>
      </c>
      <c r="H18" s="38">
        <f t="shared" si="6"/>
        <v>109264.42309478013</v>
      </c>
      <c r="I18" s="38">
        <f t="shared" si="6"/>
        <v>113399.93679153564</v>
      </c>
      <c r="J18" s="38">
        <f t="shared" ref="J18" si="7">J11+J14+J17</f>
        <v>137020.05487388949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2.1954102810677532E-2</v>
      </c>
      <c r="U18" s="40">
        <f>C18/Tabela1!C18</f>
        <v>2.421548717257305E-2</v>
      </c>
      <c r="V18" s="40">
        <f>D18/Tabela1!D18</f>
        <v>2.4269243024011736E-2</v>
      </c>
      <c r="W18" s="40">
        <f>E18/Tabela1!E18</f>
        <v>2.1996010572865418E-2</v>
      </c>
      <c r="X18" s="40">
        <f>F18/Tabela1!F18</f>
        <v>2.2284968583340052E-2</v>
      </c>
      <c r="Y18" s="40">
        <f>G18/Tabela1!G18</f>
        <v>2.0075092713924991E-2</v>
      </c>
      <c r="Z18" s="40">
        <f>H18/Tabela1!H18</f>
        <v>1.7428410683693756E-2</v>
      </c>
      <c r="AA18" s="52">
        <f>I18/Tabela1!I18</f>
        <v>1.7219694541814649E-2</v>
      </c>
      <c r="AB18" s="52">
        <f>J18/Tabela1!J18</f>
        <v>1.9562720806718423E-2</v>
      </c>
    </row>
    <row r="19" spans="1:28" ht="18.75" x14ac:dyDescent="0.3">
      <c r="A19" s="41" t="s">
        <v>39</v>
      </c>
      <c r="B19" s="16">
        <f>[10]PIB_UF!B$25</f>
        <v>85310.284544562848</v>
      </c>
      <c r="C19" s="7">
        <f>[10]PIB_UF!C$25</f>
        <v>105976.22218327958</v>
      </c>
      <c r="D19" s="7">
        <f>[10]PIB_UF!D$25</f>
        <v>116850.58054229038</v>
      </c>
      <c r="E19" s="7">
        <f>[10]PIB_UF!E$25</f>
        <v>117274.34694088306</v>
      </c>
      <c r="F19" s="7">
        <f>[10]PIB_UF!F$25</f>
        <v>128783.78114690603</v>
      </c>
      <c r="G19" s="7">
        <f>[10]PIB_UF!G$25</f>
        <v>120365.97991794649</v>
      </c>
      <c r="H19" s="7">
        <f>[10]PIB_UF!H$25</f>
        <v>109264.42309478008</v>
      </c>
      <c r="I19" s="7">
        <f>[10]PIB_UF!I$25</f>
        <v>113399.93679153567</v>
      </c>
      <c r="J19" s="7">
        <f>[10]PIB_UF!J$25</f>
        <v>137020.05487388946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23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[1]Total!$E$28</f>
        <v>379412.00772209413</v>
      </c>
      <c r="C10" s="6">
        <f>[2]Total!$E$28</f>
        <v>436279.83938490559</v>
      </c>
      <c r="D10" s="6">
        <f>[3]Total!$E$28</f>
        <v>489621.32428560156</v>
      </c>
      <c r="E10" s="6">
        <f>[4]Total!$E$28</f>
        <v>534960.44584930874</v>
      </c>
      <c r="F10" s="6">
        <f>[5]Total!$E$28</f>
        <v>579338.82735264674</v>
      </c>
      <c r="G10" s="6">
        <f>[6]Total!$E$28</f>
        <v>556399.22256149794</v>
      </c>
      <c r="H10" s="6">
        <f>[7]Total!$E$28</f>
        <v>542132.62087171152</v>
      </c>
      <c r="I10" s="6">
        <f>[8]Total!$E$28</f>
        <v>563487.48148843925</v>
      </c>
      <c r="J10" s="6">
        <f>[9]Total!$E$28</f>
        <v>630432.57440705958</v>
      </c>
      <c r="K10" s="28">
        <f>B10/B$18</f>
        <v>0.84340374617808822</v>
      </c>
      <c r="L10" s="29">
        <f t="shared" ref="L10:S18" si="0">C10/C$18</f>
        <v>0.85083297008748637</v>
      </c>
      <c r="M10" s="29">
        <f t="shared" si="0"/>
        <v>0.85168572353393279</v>
      </c>
      <c r="N10" s="29">
        <f t="shared" si="0"/>
        <v>0.85154130326020638</v>
      </c>
      <c r="O10" s="29">
        <f t="shared" si="0"/>
        <v>0.86329729935600508</v>
      </c>
      <c r="P10" s="29">
        <f t="shared" si="0"/>
        <v>0.84413039316274674</v>
      </c>
      <c r="Q10" s="29">
        <f t="shared" si="0"/>
        <v>0.84655152958715918</v>
      </c>
      <c r="R10" s="29">
        <f t="shared" si="0"/>
        <v>0.83901537508054347</v>
      </c>
      <c r="S10" s="46">
        <f t="shared" si="0"/>
        <v>0.83076373275336424</v>
      </c>
      <c r="T10" s="29">
        <f>B10/Tabela1!B10</f>
        <v>0.11487447400482451</v>
      </c>
      <c r="U10" s="9">
        <f>C10/Tabela1!C10</f>
        <v>0.11726499468342914</v>
      </c>
      <c r="V10" s="9">
        <f>D10/Tabela1!D10</f>
        <v>0.11958728656042598</v>
      </c>
      <c r="W10" s="9">
        <f>E10/Tabela1!E10</f>
        <v>0.11747664476153839</v>
      </c>
      <c r="X10" s="9">
        <f>F10/Tabela1!F10</f>
        <v>0.11650308006674906</v>
      </c>
      <c r="Y10" s="9">
        <f>G10/Tabela1!G10</f>
        <v>0.1079213117076936</v>
      </c>
      <c r="Z10" s="9">
        <f>H10/Tabela1!H10</f>
        <v>0.10002775383983327</v>
      </c>
      <c r="AA10" s="9">
        <f>I10/Tabela1!I10</f>
        <v>9.9346761838648087E-2</v>
      </c>
      <c r="AB10" s="9">
        <f>J10/Tabela1!J10</f>
        <v>0.10487719893981354</v>
      </c>
    </row>
    <row r="11" spans="1:28" ht="18.75" x14ac:dyDescent="0.3">
      <c r="A11" s="30" t="s">
        <v>34</v>
      </c>
      <c r="B11" s="14">
        <f>+B12+B13</f>
        <v>185628.47365354895</v>
      </c>
      <c r="C11" s="8">
        <f t="shared" ref="C11:I11" si="1">+C12+C13</f>
        <v>213089.91543941837</v>
      </c>
      <c r="D11" s="8">
        <f t="shared" si="1"/>
        <v>239536.90464694661</v>
      </c>
      <c r="E11" s="8">
        <f t="shared" si="1"/>
        <v>269367.0045231519</v>
      </c>
      <c r="F11" s="8">
        <f t="shared" si="1"/>
        <v>293075.38718771347</v>
      </c>
      <c r="G11" s="8">
        <f t="shared" si="1"/>
        <v>306812.10268389789</v>
      </c>
      <c r="H11" s="8">
        <f t="shared" si="1"/>
        <v>318260.26637310558</v>
      </c>
      <c r="I11" s="8">
        <f t="shared" si="1"/>
        <v>313926.61079969746</v>
      </c>
      <c r="J11" s="8">
        <f t="shared" ref="J11" si="2">+J12+J13</f>
        <v>321581.95279504574</v>
      </c>
      <c r="K11" s="31">
        <f t="shared" ref="K11:K18" si="3">B11/B$18</f>
        <v>0.41263783667963982</v>
      </c>
      <c r="L11" s="32">
        <f t="shared" si="0"/>
        <v>0.41556796643325344</v>
      </c>
      <c r="M11" s="32">
        <f t="shared" si="0"/>
        <v>0.41666927445405133</v>
      </c>
      <c r="N11" s="32">
        <f t="shared" si="0"/>
        <v>0.42877399977260217</v>
      </c>
      <c r="O11" s="32">
        <f t="shared" si="0"/>
        <v>0.43672403491930856</v>
      </c>
      <c r="P11" s="32">
        <f t="shared" si="0"/>
        <v>0.46547408832337478</v>
      </c>
      <c r="Q11" s="32">
        <f t="shared" si="0"/>
        <v>0.49697012305172611</v>
      </c>
      <c r="R11" s="32">
        <f t="shared" si="0"/>
        <v>0.46742698242760478</v>
      </c>
      <c r="S11" s="47">
        <f t="shared" si="0"/>
        <v>0.42377033537868647</v>
      </c>
      <c r="T11" s="32">
        <f>B11/Tabela1!B11</f>
        <v>0.1147136452787058</v>
      </c>
      <c r="U11" s="10">
        <f>C11/Tabela1!C11</f>
        <v>0.11538450711774616</v>
      </c>
      <c r="V11" s="10">
        <f>D11/Tabela1!D11</f>
        <v>0.11634477464013797</v>
      </c>
      <c r="W11" s="10">
        <f>E11/Tabela1!E11</f>
        <v>0.1168259035374966</v>
      </c>
      <c r="X11" s="10">
        <f>F11/Tabela1!F11</f>
        <v>0.11651387418216309</v>
      </c>
      <c r="Y11" s="10">
        <f>G11/Tabela1!G11</f>
        <v>0.11482402926770681</v>
      </c>
      <c r="Z11" s="10">
        <f>H11/Tabela1!H11</f>
        <v>0.11356557879398697</v>
      </c>
      <c r="AA11" s="10">
        <f>I11/Tabela1!I11</f>
        <v>0.10748934555518298</v>
      </c>
      <c r="AB11" s="10">
        <f>J11/Tabela1!J11</f>
        <v>0.10523751364877096</v>
      </c>
    </row>
    <row r="12" spans="1:28" ht="18.75" x14ac:dyDescent="0.3">
      <c r="A12" s="33" t="s">
        <v>35</v>
      </c>
      <c r="B12" s="15">
        <f>[1]Total!$G$28</f>
        <v>144966.96325590808</v>
      </c>
      <c r="C12" s="6">
        <f>[2]Total!$G$28</f>
        <v>165868.72535447791</v>
      </c>
      <c r="D12" s="6">
        <f>[3]Total!$G$28</f>
        <v>187916.00900586444</v>
      </c>
      <c r="E12" s="6">
        <f>[4]Total!$G$28</f>
        <v>210561.93045731782</v>
      </c>
      <c r="F12" s="6">
        <f>[5]Total!$G$28</f>
        <v>230755.66268569353</v>
      </c>
      <c r="G12" s="6">
        <f>[6]Total!$G$28</f>
        <v>241742.90905186001</v>
      </c>
      <c r="H12" s="6">
        <f>[7]Total!$G$28</f>
        <v>250941.84072613547</v>
      </c>
      <c r="I12" s="6">
        <f>[8]Total!$G$28</f>
        <v>246849.23884796421</v>
      </c>
      <c r="J12" s="6">
        <f>[9]Total!$G$28</f>
        <v>252901.7903698273</v>
      </c>
      <c r="K12" s="28">
        <f t="shared" si="3"/>
        <v>0.3222504227426809</v>
      </c>
      <c r="L12" s="29">
        <f t="shared" si="0"/>
        <v>0.32347719857269824</v>
      </c>
      <c r="M12" s="29">
        <f t="shared" si="0"/>
        <v>0.32687584089048466</v>
      </c>
      <c r="N12" s="29">
        <f t="shared" si="0"/>
        <v>0.3351690430008285</v>
      </c>
      <c r="O12" s="29">
        <f t="shared" si="0"/>
        <v>0.34385877659534775</v>
      </c>
      <c r="P12" s="29">
        <f t="shared" si="0"/>
        <v>0.36675561105712723</v>
      </c>
      <c r="Q12" s="29">
        <f t="shared" si="0"/>
        <v>0.39185098060055168</v>
      </c>
      <c r="R12" s="29">
        <f t="shared" si="0"/>
        <v>0.36755085698318307</v>
      </c>
      <c r="S12" s="46">
        <f t="shared" si="0"/>
        <v>0.33326583034712842</v>
      </c>
      <c r="T12" s="29">
        <f>B12/Tabela1!B12</f>
        <v>0.11349617607339635</v>
      </c>
      <c r="U12" s="9">
        <f>C12/Tabela1!C12</f>
        <v>0.11410460209229692</v>
      </c>
      <c r="V12" s="9">
        <f>D12/Tabela1!D12</f>
        <v>0.11549967578386769</v>
      </c>
      <c r="W12" s="9">
        <f>E12/Tabela1!E12</f>
        <v>0.11555305396047537</v>
      </c>
      <c r="X12" s="9">
        <f>F12/Tabela1!F12</f>
        <v>0.11535424140048035</v>
      </c>
      <c r="Y12" s="9">
        <f>G12/Tabela1!G12</f>
        <v>0.11366252268702796</v>
      </c>
      <c r="Z12" s="9">
        <f>H12/Tabela1!H12</f>
        <v>0.11256571177133168</v>
      </c>
      <c r="AA12" s="9">
        <f>I12/Tabela1!I12</f>
        <v>0.10675231045750511</v>
      </c>
      <c r="AB12" s="9">
        <f>J12/Tabela1!J12</f>
        <v>0.10440572975324559</v>
      </c>
    </row>
    <row r="13" spans="1:28" ht="18.75" x14ac:dyDescent="0.3">
      <c r="A13" s="33" t="s">
        <v>36</v>
      </c>
      <c r="B13" s="15">
        <f>[1]Total!$J$28+[1]Total!$P$28</f>
        <v>40661.510397640879</v>
      </c>
      <c r="C13" s="6">
        <f>[2]Total!$J$28+[2]Total!$P$28</f>
        <v>47221.190084940463</v>
      </c>
      <c r="D13" s="6">
        <f>[3]Total!$J$28+[3]Total!$P$28</f>
        <v>51620.895641082177</v>
      </c>
      <c r="E13" s="6">
        <f>[4]Total!$J$28+[4]Total!$P$28</f>
        <v>58805.074065834051</v>
      </c>
      <c r="F13" s="6">
        <f>[5]Total!$J$28+[5]Total!$P$28</f>
        <v>62319.724502019948</v>
      </c>
      <c r="G13" s="6">
        <f>[6]Total!$J$28+[6]Total!$P$28</f>
        <v>65069.193632037874</v>
      </c>
      <c r="H13" s="6">
        <f>[7]Total!$J$28+[7]Total!$P$28</f>
        <v>67318.425646970107</v>
      </c>
      <c r="I13" s="6">
        <f>[8]Total!$J$28+[8]Total!$P$28</f>
        <v>67077.371951733236</v>
      </c>
      <c r="J13" s="6">
        <f>[9]Total!$J$28+[9]Total!$P$28</f>
        <v>68680.162425218441</v>
      </c>
      <c r="K13" s="28">
        <f t="shared" si="3"/>
        <v>9.0387413936958982E-2</v>
      </c>
      <c r="L13" s="29">
        <f t="shared" si="0"/>
        <v>9.2090767860555214E-2</v>
      </c>
      <c r="M13" s="29">
        <f t="shared" si="0"/>
        <v>8.9793433563566699E-2</v>
      </c>
      <c r="N13" s="29">
        <f t="shared" si="0"/>
        <v>9.360495677177362E-2</v>
      </c>
      <c r="O13" s="29">
        <f t="shared" si="0"/>
        <v>9.2865258323960823E-2</v>
      </c>
      <c r="P13" s="29">
        <f t="shared" si="0"/>
        <v>9.8718477266247509E-2</v>
      </c>
      <c r="Q13" s="29">
        <f t="shared" si="0"/>
        <v>0.10511914245117444</v>
      </c>
      <c r="R13" s="29">
        <f t="shared" si="0"/>
        <v>9.9876125444421662E-2</v>
      </c>
      <c r="S13" s="46">
        <f t="shared" si="0"/>
        <v>9.0504505031558047E-2</v>
      </c>
      <c r="T13" s="29">
        <f>B13/Tabela1!B13</f>
        <v>0.11927519513542152</v>
      </c>
      <c r="U13" s="9">
        <f>C13/Tabela1!C13</f>
        <v>0.12011718910715764</v>
      </c>
      <c r="V13" s="9">
        <f>D13/Tabela1!D13</f>
        <v>0.11952850652412912</v>
      </c>
      <c r="W13" s="9">
        <f>E13/Tabela1!E13</f>
        <v>0.12162297662234579</v>
      </c>
      <c r="X13" s="9">
        <f>F13/Tabela1!F13</f>
        <v>0.12101857329116815</v>
      </c>
      <c r="Y13" s="9">
        <f>G13/Tabela1!G13</f>
        <v>0.11935534772885968</v>
      </c>
      <c r="Z13" s="9">
        <f>H13/Tabela1!H13</f>
        <v>0.11745464603480124</v>
      </c>
      <c r="AA13" s="9">
        <f>I13/Tabela1!I13</f>
        <v>0.11029160999788425</v>
      </c>
      <c r="AB13" s="9">
        <f>J13/Tabela1!J13</f>
        <v>0.10841811030461887</v>
      </c>
    </row>
    <row r="14" spans="1:28" ht="18.75" x14ac:dyDescent="0.3">
      <c r="A14" s="30" t="s">
        <v>43</v>
      </c>
      <c r="B14" s="14">
        <f t="shared" ref="B14:I14" si="4">+B15+B16</f>
        <v>75213.318545367787</v>
      </c>
      <c r="C14" s="8">
        <f t="shared" si="4"/>
        <v>81585.305631423616</v>
      </c>
      <c r="D14" s="8">
        <f t="shared" si="4"/>
        <v>91058.228485310727</v>
      </c>
      <c r="E14" s="8">
        <f t="shared" si="4"/>
        <v>99752.832184638988</v>
      </c>
      <c r="F14" s="8">
        <f t="shared" si="4"/>
        <v>98768.713114483617</v>
      </c>
      <c r="G14" s="8">
        <f t="shared" si="4"/>
        <v>110098.91075346409</v>
      </c>
      <c r="H14" s="8">
        <f t="shared" si="4"/>
        <v>105650.45700234667</v>
      </c>
      <c r="I14" s="8">
        <f t="shared" si="4"/>
        <v>116003.15121467672</v>
      </c>
      <c r="J14" s="8">
        <f t="shared" ref="J14" si="5">+J15+J16</f>
        <v>137859.15196040695</v>
      </c>
      <c r="K14" s="31">
        <f t="shared" si="3"/>
        <v>0.16719342912866664</v>
      </c>
      <c r="L14" s="32">
        <f t="shared" si="0"/>
        <v>0.15910766815112456</v>
      </c>
      <c r="M14" s="32">
        <f t="shared" si="0"/>
        <v>0.15839382266363977</v>
      </c>
      <c r="N14" s="32">
        <f t="shared" si="0"/>
        <v>0.1587849295802547</v>
      </c>
      <c r="O14" s="32">
        <f t="shared" si="0"/>
        <v>0.14717943846822371</v>
      </c>
      <c r="P14" s="32">
        <f t="shared" si="0"/>
        <v>0.16703444766377173</v>
      </c>
      <c r="Q14" s="32">
        <f t="shared" si="0"/>
        <v>0.1649754184374812</v>
      </c>
      <c r="R14" s="32">
        <f t="shared" si="0"/>
        <v>0.17272509261397642</v>
      </c>
      <c r="S14" s="47">
        <f t="shared" si="0"/>
        <v>0.18166634835542605</v>
      </c>
      <c r="T14" s="32">
        <f>B14/Tabela1!B14</f>
        <v>0.12016922733903895</v>
      </c>
      <c r="U14" s="10">
        <f>C14/Tabela1!C14</f>
        <v>0.11699501768351682</v>
      </c>
      <c r="V14" s="10">
        <f>D14/Tabela1!D14</f>
        <v>0.11895199565947501</v>
      </c>
      <c r="W14" s="10">
        <f>E14/Tabela1!E14</f>
        <v>0.12048826545104779</v>
      </c>
      <c r="X14" s="10">
        <f>F14/Tabela1!F14</f>
        <v>0.11453532795216727</v>
      </c>
      <c r="Y14" s="10">
        <f>G14/Tabela1!G14</f>
        <v>0.12247705424025571</v>
      </c>
      <c r="Z14" s="10">
        <f>H14/Tabela1!H14</f>
        <v>0.11605221723293509</v>
      </c>
      <c r="AA14" s="10">
        <f>I14/Tabela1!I14</f>
        <v>0.11796262843562025</v>
      </c>
      <c r="AB14" s="10">
        <f>J14/Tabela1!J14</f>
        <v>0.12798415084918544</v>
      </c>
    </row>
    <row r="15" spans="1:28" ht="18.75" x14ac:dyDescent="0.3">
      <c r="A15" s="33" t="s">
        <v>37</v>
      </c>
      <c r="B15" s="15">
        <f>[1]Impostos!$B$28</f>
        <v>70446.09338477446</v>
      </c>
      <c r="C15" s="6">
        <f>[2]Impostos!$B$28</f>
        <v>76488.065389688854</v>
      </c>
      <c r="D15" s="6">
        <f>[3]Impostos!$B$28</f>
        <v>85263.648840397</v>
      </c>
      <c r="E15" s="6">
        <f>[4]Impostos!$B$28</f>
        <v>93265.623515925938</v>
      </c>
      <c r="F15" s="6">
        <f>[5]Impostos!$B$28</f>
        <v>91738.016956743377</v>
      </c>
      <c r="G15" s="6">
        <f>[6]Impostos!$B$28</f>
        <v>102739.72927366623</v>
      </c>
      <c r="H15" s="6">
        <f>[7]Impostos!$B$28</f>
        <v>98268.585580653249</v>
      </c>
      <c r="I15" s="6">
        <f>[8]Impostos!$B$28</f>
        <v>108118.18656543376</v>
      </c>
      <c r="J15" s="6">
        <f>[9]Impostos!$B$28</f>
        <v>128426.47245773819</v>
      </c>
      <c r="K15" s="28">
        <f t="shared" si="3"/>
        <v>0.15659625382191181</v>
      </c>
      <c r="L15" s="29">
        <f t="shared" si="0"/>
        <v>0.1491670299125136</v>
      </c>
      <c r="M15" s="29">
        <f t="shared" si="0"/>
        <v>0.14831427646606726</v>
      </c>
      <c r="N15" s="29">
        <f t="shared" si="0"/>
        <v>0.14845869673979364</v>
      </c>
      <c r="O15" s="29">
        <f t="shared" si="0"/>
        <v>0.13670270064399498</v>
      </c>
      <c r="P15" s="29">
        <f t="shared" si="0"/>
        <v>0.15586960683725323</v>
      </c>
      <c r="Q15" s="29">
        <f t="shared" si="0"/>
        <v>0.15344847041284079</v>
      </c>
      <c r="R15" s="29">
        <f t="shared" si="0"/>
        <v>0.1609846249194565</v>
      </c>
      <c r="S15" s="46">
        <f t="shared" si="0"/>
        <v>0.16923626724663571</v>
      </c>
      <c r="T15" s="29">
        <f>B15/Tabela1!B15</f>
        <v>0.12083232857371259</v>
      </c>
      <c r="U15" s="9">
        <f>C15/Tabela1!C15</f>
        <v>0.11661170383276165</v>
      </c>
      <c r="V15" s="9">
        <f>D15/Tabela1!D15</f>
        <v>0.11833939000833729</v>
      </c>
      <c r="W15" s="9">
        <f>E15/Tabela1!E15</f>
        <v>0.11990043017314428</v>
      </c>
      <c r="X15" s="9">
        <f>F15/Tabela1!F15</f>
        <v>0.11378799307644927</v>
      </c>
      <c r="Y15" s="9">
        <f>G15/Tabela1!G15</f>
        <v>0.12228212476007268</v>
      </c>
      <c r="Z15" s="9">
        <f>H15/Tabela1!H15</f>
        <v>0.1156773296252807</v>
      </c>
      <c r="AA15" s="9">
        <f>I15/Tabela1!I15</f>
        <v>0.11834911227420107</v>
      </c>
      <c r="AB15" s="9">
        <f>J15/Tabela1!J15</f>
        <v>0.12933296722501827</v>
      </c>
    </row>
    <row r="16" spans="1:28" ht="18.75" x14ac:dyDescent="0.3">
      <c r="A16" s="34" t="s">
        <v>42</v>
      </c>
      <c r="B16" s="15">
        <f>[1]Total!$Q$28</f>
        <v>4767.2251605933297</v>
      </c>
      <c r="C16" s="6">
        <f>[2]Total!$Q$28</f>
        <v>5097.2402417347575</v>
      </c>
      <c r="D16" s="6">
        <f>[3]Total!$Q$28</f>
        <v>5794.5796449137279</v>
      </c>
      <c r="E16" s="6">
        <f>[4]Total!$Q$28</f>
        <v>6487.2086687130541</v>
      </c>
      <c r="F16" s="6">
        <f>[5]Total!$Q$28</f>
        <v>7030.6961577402371</v>
      </c>
      <c r="G16" s="6">
        <f>[6]Total!$Q$28</f>
        <v>7359.1814797978577</v>
      </c>
      <c r="H16" s="6">
        <f>[7]Total!$Q$28</f>
        <v>7381.8714216934113</v>
      </c>
      <c r="I16" s="6">
        <f>[8]Total!$Q$28</f>
        <v>7884.9646492429647</v>
      </c>
      <c r="J16" s="6">
        <f>[9]Total!$Q$28</f>
        <v>9432.6795026687505</v>
      </c>
      <c r="K16" s="28">
        <f t="shared" si="3"/>
        <v>1.0597175306754839E-2</v>
      </c>
      <c r="L16" s="29">
        <f t="shared" si="0"/>
        <v>9.9406382386109608E-3</v>
      </c>
      <c r="M16" s="29">
        <f t="shared" si="0"/>
        <v>1.0079546197572502E-2</v>
      </c>
      <c r="N16" s="29">
        <f t="shared" si="0"/>
        <v>1.032623284046106E-2</v>
      </c>
      <c r="O16" s="29">
        <f t="shared" si="0"/>
        <v>1.0476737824228723E-2</v>
      </c>
      <c r="P16" s="29">
        <f t="shared" si="0"/>
        <v>1.1164840826518507E-2</v>
      </c>
      <c r="Q16" s="29">
        <f t="shared" si="0"/>
        <v>1.1526948024640394E-2</v>
      </c>
      <c r="R16" s="29">
        <f t="shared" si="0"/>
        <v>1.174046769451992E-2</v>
      </c>
      <c r="S16" s="46">
        <f t="shared" si="0"/>
        <v>1.2430081108790318E-2</v>
      </c>
      <c r="T16" s="29">
        <f>B16/Tabela1!B16</f>
        <v>0.1111552219873468</v>
      </c>
      <c r="U16" s="9">
        <f>C16/Tabela1!C16</f>
        <v>0.12306526574119984</v>
      </c>
      <c r="V16" s="9">
        <f>D16/Tabela1!D16</f>
        <v>0.1287598525634675</v>
      </c>
      <c r="W16" s="9">
        <f>E16/Tabela1!E16</f>
        <v>0.12962491844928775</v>
      </c>
      <c r="X16" s="9">
        <f>F16/Tabela1!F16</f>
        <v>0.12527076041871993</v>
      </c>
      <c r="Y16" s="9">
        <f>G16/Tabela1!G16</f>
        <v>0.12526479565265553</v>
      </c>
      <c r="Z16" s="9">
        <f>H16/Tabela1!H16</f>
        <v>0.1212846908138376</v>
      </c>
      <c r="AA16" s="9">
        <f>I16/Tabela1!I16</f>
        <v>0.11290687681486575</v>
      </c>
      <c r="AB16" s="9">
        <f>J16/Tabela1!J16</f>
        <v>0.11207099579014042</v>
      </c>
    </row>
    <row r="17" spans="1:28" ht="37.5" x14ac:dyDescent="0.3">
      <c r="A17" s="35" t="s">
        <v>41</v>
      </c>
      <c r="B17" s="14">
        <f>[1]Total!$V$28</f>
        <v>189016.30890795184</v>
      </c>
      <c r="C17" s="8">
        <f>[2]Total!$V$28</f>
        <v>218092.68370375244</v>
      </c>
      <c r="D17" s="8">
        <f>[3]Total!$V$28</f>
        <v>244289.83999374119</v>
      </c>
      <c r="E17" s="8">
        <f>[4]Total!$V$28</f>
        <v>259106.23265744379</v>
      </c>
      <c r="F17" s="8">
        <f>[5]Total!$V$28</f>
        <v>279232.74400719302</v>
      </c>
      <c r="G17" s="8">
        <f>[6]Total!$V$28</f>
        <v>242227.93839780221</v>
      </c>
      <c r="H17" s="8">
        <f>[7]Total!$V$28</f>
        <v>216490.48307691253</v>
      </c>
      <c r="I17" s="8">
        <f>[8]Total!$V$28</f>
        <v>241675.90603949883</v>
      </c>
      <c r="J17" s="8">
        <f>[9]Total!$V$28</f>
        <v>299417.94210934511</v>
      </c>
      <c r="K17" s="31">
        <f t="shared" si="3"/>
        <v>0.42016873419169348</v>
      </c>
      <c r="L17" s="32">
        <f t="shared" si="0"/>
        <v>0.42532436541562191</v>
      </c>
      <c r="M17" s="32">
        <f t="shared" si="0"/>
        <v>0.4249369028823089</v>
      </c>
      <c r="N17" s="32">
        <f t="shared" si="0"/>
        <v>0.41244107064714308</v>
      </c>
      <c r="O17" s="32">
        <f t="shared" si="0"/>
        <v>0.41609652661246777</v>
      </c>
      <c r="P17" s="32">
        <f t="shared" si="0"/>
        <v>0.36749146401285349</v>
      </c>
      <c r="Q17" s="32">
        <f t="shared" si="0"/>
        <v>0.33805445851079269</v>
      </c>
      <c r="R17" s="32">
        <f t="shared" si="0"/>
        <v>0.35984792495841883</v>
      </c>
      <c r="S17" s="47">
        <f t="shared" si="0"/>
        <v>0.39456331626588742</v>
      </c>
      <c r="T17" s="32">
        <f>B17/Tabela1!B17</f>
        <v>0.11513015218280867</v>
      </c>
      <c r="U17" s="10">
        <f>C17/Tabela1!C17</f>
        <v>0.11902926695691952</v>
      </c>
      <c r="V17" s="10">
        <f>D17/Tabela1!D17</f>
        <v>0.12273392007933211</v>
      </c>
      <c r="W17" s="10">
        <f>E17/Tabela1!E17</f>
        <v>0.11788267278196783</v>
      </c>
      <c r="X17" s="10">
        <f>F17/Tabela1!F17</f>
        <v>0.11628684667935936</v>
      </c>
      <c r="Y17" s="10">
        <f>G17/Tabela1!G17</f>
        <v>9.9894730190710573E-2</v>
      </c>
      <c r="Z17" s="10">
        <f>H17/Tabela1!H17</f>
        <v>8.4681642902706716E-2</v>
      </c>
      <c r="AA17" s="53">
        <f>I17/Tabela1!I17</f>
        <v>9.0125351257087136E-2</v>
      </c>
      <c r="AB17" s="53">
        <f>J17/Tabela1!J17</f>
        <v>0.10428284315997285</v>
      </c>
    </row>
    <row r="18" spans="1:28" ht="18.75" x14ac:dyDescent="0.3">
      <c r="A18" s="36" t="s">
        <v>38</v>
      </c>
      <c r="B18" s="37">
        <f t="shared" ref="B18:I18" si="6">B11+B14+B17</f>
        <v>449858.10110686859</v>
      </c>
      <c r="C18" s="38">
        <f t="shared" si="6"/>
        <v>512767.90477459447</v>
      </c>
      <c r="D18" s="38">
        <f t="shared" si="6"/>
        <v>574884.97312599851</v>
      </c>
      <c r="E18" s="38">
        <f t="shared" si="6"/>
        <v>628226.0693652347</v>
      </c>
      <c r="F18" s="38">
        <f t="shared" si="6"/>
        <v>671076.84430939006</v>
      </c>
      <c r="G18" s="38">
        <f t="shared" si="6"/>
        <v>659138.95183516422</v>
      </c>
      <c r="H18" s="38">
        <f t="shared" si="6"/>
        <v>640401.2064523648</v>
      </c>
      <c r="I18" s="38">
        <f t="shared" si="6"/>
        <v>671605.668053873</v>
      </c>
      <c r="J18" s="38">
        <f t="shared" ref="J18" si="7">J11+J14+J17</f>
        <v>758859.04686479783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0.11576835143197069</v>
      </c>
      <c r="U18" s="40">
        <f>C18/Tabela1!C18</f>
        <v>0.11716708111279917</v>
      </c>
      <c r="V18" s="40">
        <f>D18/Tabela1!D18</f>
        <v>0.1194005460554628</v>
      </c>
      <c r="W18" s="40">
        <f>E18/Tabela1!E18</f>
        <v>0.11783026402929495</v>
      </c>
      <c r="X18" s="40">
        <f>F18/Tabela1!F18</f>
        <v>0.11612429965371487</v>
      </c>
      <c r="Y18" s="40">
        <f>G18/Tabela1!G18</f>
        <v>0.10993368374079386</v>
      </c>
      <c r="Z18" s="40">
        <f>H18/Tabela1!H18</f>
        <v>0.10214830145310096</v>
      </c>
      <c r="AA18" s="52">
        <f>I18/Tabela1!I18</f>
        <v>0.10198281219238101</v>
      </c>
      <c r="AB18" s="52">
        <f>J18/Tabela1!J18</f>
        <v>0.10834434184931434</v>
      </c>
    </row>
    <row r="19" spans="1:28" ht="18.75" x14ac:dyDescent="0.3">
      <c r="A19" s="41" t="s">
        <v>39</v>
      </c>
      <c r="B19" s="16">
        <f>[10]PIB_UF!B$26</f>
        <v>449858.10110686865</v>
      </c>
      <c r="C19" s="7">
        <f>[10]PIB_UF!C$26</f>
        <v>512767.90477459424</v>
      </c>
      <c r="D19" s="7">
        <f>[10]PIB_UF!D$26</f>
        <v>574884.97312599851</v>
      </c>
      <c r="E19" s="7">
        <f>[10]PIB_UF!E$26</f>
        <v>628226.06936523458</v>
      </c>
      <c r="F19" s="7">
        <f>[10]PIB_UF!F$26</f>
        <v>671076.84430939052</v>
      </c>
      <c r="G19" s="7">
        <f>[10]PIB_UF!G$26</f>
        <v>659138.95183516422</v>
      </c>
      <c r="H19" s="7">
        <f>[10]PIB_UF!H$26</f>
        <v>640401.20645236503</v>
      </c>
      <c r="I19" s="7">
        <f>[10]PIB_UF!I$26</f>
        <v>671605.668053873</v>
      </c>
      <c r="J19" s="7">
        <f>[10]PIB_UF!J$26</f>
        <v>758859.04686479759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24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[1]Total!$E$29</f>
        <v>1071840.401679931</v>
      </c>
      <c r="C10" s="6">
        <f>[2]Total!$E$29</f>
        <v>1184832.8207161108</v>
      </c>
      <c r="D10" s="6">
        <f>[3]Total!$E$29</f>
        <v>1286699.000772953</v>
      </c>
      <c r="E10" s="6">
        <f>[4]Total!$E$29</f>
        <v>1419426.2222842618</v>
      </c>
      <c r="F10" s="6">
        <f>[5]Total!$E$29</f>
        <v>1552872.8968708769</v>
      </c>
      <c r="G10" s="6">
        <f>[6]Total!$E$29</f>
        <v>1626004.2074988654</v>
      </c>
      <c r="H10" s="6">
        <f>[7]Total!$E$29</f>
        <v>1725307.4497323851</v>
      </c>
      <c r="I10" s="6">
        <f>[8]Total!$E$29</f>
        <v>1786741.7885046662</v>
      </c>
      <c r="J10" s="6">
        <f>[9]Total!$E$29</f>
        <v>1852796.8972714115</v>
      </c>
      <c r="K10" s="28">
        <f>B10/B$18</f>
        <v>0.82787033499940788</v>
      </c>
      <c r="L10" s="29">
        <f t="shared" ref="L10:S18" si="0">C10/C$18</f>
        <v>0.82470615142572912</v>
      </c>
      <c r="M10" s="29">
        <f t="shared" si="0"/>
        <v>0.82531840864576056</v>
      </c>
      <c r="N10" s="29">
        <f t="shared" si="0"/>
        <v>0.82753873081237495</v>
      </c>
      <c r="O10" s="29">
        <f t="shared" si="0"/>
        <v>0.83568840449987736</v>
      </c>
      <c r="P10" s="29">
        <f t="shared" si="0"/>
        <v>0.83818888033704797</v>
      </c>
      <c r="Q10" s="29">
        <f t="shared" si="0"/>
        <v>0.84625442206660151</v>
      </c>
      <c r="R10" s="29">
        <f t="shared" si="0"/>
        <v>0.84250005230346015</v>
      </c>
      <c r="S10" s="46">
        <f t="shared" si="0"/>
        <v>0.83815651387158829</v>
      </c>
      <c r="T10" s="29">
        <f>B10/Tabela1!B10</f>
        <v>0.32452083712197144</v>
      </c>
      <c r="U10" s="9">
        <f>C10/Tabela1!C10</f>
        <v>0.31846398086584177</v>
      </c>
      <c r="V10" s="9">
        <f>D10/Tabela1!D10</f>
        <v>0.31426907793887909</v>
      </c>
      <c r="W10" s="9">
        <f>E10/Tabela1!E10</f>
        <v>0.31170422294636668</v>
      </c>
      <c r="X10" s="9">
        <f>F10/Tabela1!F10</f>
        <v>0.31227749098803054</v>
      </c>
      <c r="Y10" s="9">
        <f>G10/Tabela1!G10</f>
        <v>0.31538596712562944</v>
      </c>
      <c r="Z10" s="9">
        <f>H10/Tabela1!H10</f>
        <v>0.31833286217377421</v>
      </c>
      <c r="AA10" s="9">
        <f>I10/Tabela1!I10</f>
        <v>0.31501500345820022</v>
      </c>
      <c r="AB10" s="9">
        <f>J10/Tabela1!J10</f>
        <v>0.308226694937144</v>
      </c>
    </row>
    <row r="11" spans="1:28" ht="18.75" x14ac:dyDescent="0.3">
      <c r="A11" s="30" t="s">
        <v>34</v>
      </c>
      <c r="B11" s="14">
        <f>+B12+B13</f>
        <v>530702.15538709832</v>
      </c>
      <c r="C11" s="8">
        <f t="shared" ref="C11:I11" si="1">+C12+C13</f>
        <v>599052.89232596778</v>
      </c>
      <c r="D11" s="8">
        <f t="shared" si="1"/>
        <v>664593.74899626221</v>
      </c>
      <c r="E11" s="8">
        <f t="shared" si="1"/>
        <v>731009.50004567846</v>
      </c>
      <c r="F11" s="8">
        <f t="shared" si="1"/>
        <v>789251.64910544001</v>
      </c>
      <c r="G11" s="8">
        <f t="shared" si="1"/>
        <v>838590.47747057572</v>
      </c>
      <c r="H11" s="8">
        <f t="shared" si="1"/>
        <v>871852.33672904142</v>
      </c>
      <c r="I11" s="8">
        <f t="shared" si="1"/>
        <v>907369.70030381088</v>
      </c>
      <c r="J11" s="8">
        <f t="shared" ref="J11" si="2">+J12+J13</f>
        <v>948341.15471285535</v>
      </c>
      <c r="K11" s="31">
        <f t="shared" ref="K11:K18" si="3">B11/B$18</f>
        <v>0.4099048426207979</v>
      </c>
      <c r="L11" s="32">
        <f t="shared" si="0"/>
        <v>0.41697241728331103</v>
      </c>
      <c r="M11" s="32">
        <f t="shared" si="0"/>
        <v>0.42628575524502338</v>
      </c>
      <c r="N11" s="32">
        <f t="shared" si="0"/>
        <v>0.42618535883187403</v>
      </c>
      <c r="O11" s="32">
        <f t="shared" si="0"/>
        <v>0.42474078382003344</v>
      </c>
      <c r="P11" s="32">
        <f t="shared" si="0"/>
        <v>0.43228499048817054</v>
      </c>
      <c r="Q11" s="32">
        <f t="shared" si="0"/>
        <v>0.42763908279680446</v>
      </c>
      <c r="R11" s="32">
        <f t="shared" si="0"/>
        <v>0.4278508651237824</v>
      </c>
      <c r="S11" s="47">
        <f t="shared" si="0"/>
        <v>0.42900455919677988</v>
      </c>
      <c r="T11" s="32">
        <f>B11/Tabela1!B11</f>
        <v>0.32796034791161621</v>
      </c>
      <c r="U11" s="10">
        <f>C11/Tabela1!C11</f>
        <v>0.3243767898445824</v>
      </c>
      <c r="V11" s="10">
        <f>D11/Tabela1!D11</f>
        <v>0.32279790067496877</v>
      </c>
      <c r="W11" s="10">
        <f>E11/Tabela1!E11</f>
        <v>0.31704271088625446</v>
      </c>
      <c r="X11" s="10">
        <f>F11/Tabela1!F11</f>
        <v>0.31377171663697845</v>
      </c>
      <c r="Y11" s="10">
        <f>G11/Tabela1!G11</f>
        <v>0.31384139245611031</v>
      </c>
      <c r="Z11" s="10">
        <f>H11/Tabela1!H11</f>
        <v>0.3111051730455367</v>
      </c>
      <c r="AA11" s="10">
        <f>I11/Tabela1!I11</f>
        <v>0.3106859116333095</v>
      </c>
      <c r="AB11" s="10">
        <f>J11/Tabela1!J11</f>
        <v>0.31034411087238989</v>
      </c>
    </row>
    <row r="12" spans="1:28" ht="18.75" x14ac:dyDescent="0.3">
      <c r="A12" s="33" t="s">
        <v>35</v>
      </c>
      <c r="B12" s="15">
        <f>[1]Total!$G$29</f>
        <v>418662.19506076956</v>
      </c>
      <c r="C12" s="6">
        <f>[2]Total!$G$29</f>
        <v>471377.31701353489</v>
      </c>
      <c r="D12" s="6">
        <f>[3]Total!$G$29</f>
        <v>523274.21030216856</v>
      </c>
      <c r="E12" s="6">
        <f>[4]Total!$G$29</f>
        <v>576587.5203685991</v>
      </c>
      <c r="F12" s="6">
        <f>[5]Total!$G$29</f>
        <v>628801.29403978807</v>
      </c>
      <c r="G12" s="6">
        <f>[6]Total!$G$29</f>
        <v>668172.81877422158</v>
      </c>
      <c r="H12" s="6">
        <f>[7]Total!$G$29</f>
        <v>694016.55019570119</v>
      </c>
      <c r="I12" s="6">
        <f>[8]Total!$G$29</f>
        <v>719674.63728248107</v>
      </c>
      <c r="J12" s="6">
        <f>[9]Total!$G$29</f>
        <v>754241.84478715516</v>
      </c>
      <c r="K12" s="28">
        <f t="shared" si="3"/>
        <v>0.32336718333560877</v>
      </c>
      <c r="L12" s="29">
        <f t="shared" si="0"/>
        <v>0.32810348108744974</v>
      </c>
      <c r="M12" s="29">
        <f t="shared" si="0"/>
        <v>0.33564014448796398</v>
      </c>
      <c r="N12" s="29">
        <f t="shared" si="0"/>
        <v>0.33615590392589534</v>
      </c>
      <c r="O12" s="29">
        <f t="shared" si="0"/>
        <v>0.33839340697003817</v>
      </c>
      <c r="P12" s="29">
        <f t="shared" si="0"/>
        <v>0.3444363946028749</v>
      </c>
      <c r="Q12" s="29">
        <f t="shared" si="0"/>
        <v>0.3404115450157123</v>
      </c>
      <c r="R12" s="29">
        <f t="shared" si="0"/>
        <v>0.33934725400887467</v>
      </c>
      <c r="S12" s="46">
        <f t="shared" si="0"/>
        <v>0.34119914393955947</v>
      </c>
      <c r="T12" s="29">
        <f>B12/Tabela1!B12</f>
        <v>0.32777508156814611</v>
      </c>
      <c r="U12" s="9">
        <f>C12/Tabela1!C12</f>
        <v>0.32427041974439247</v>
      </c>
      <c r="V12" s="9">
        <f>D12/Tabela1!D12</f>
        <v>0.32162242033393618</v>
      </c>
      <c r="W12" s="9">
        <f>E12/Tabela1!E12</f>
        <v>0.31642210303345886</v>
      </c>
      <c r="X12" s="9">
        <f>F12/Tabela1!F12</f>
        <v>0.3143363652332038</v>
      </c>
      <c r="Y12" s="9">
        <f>G12/Tabela1!G12</f>
        <v>0.31416105841800718</v>
      </c>
      <c r="Z12" s="9">
        <f>H12/Tabela1!H12</f>
        <v>0.31131702360915542</v>
      </c>
      <c r="AA12" s="9">
        <f>I12/Tabela1!I12</f>
        <v>0.31123016893274652</v>
      </c>
      <c r="AB12" s="9">
        <f>J12/Tabela1!J12</f>
        <v>0.31137450668214861</v>
      </c>
    </row>
    <row r="13" spans="1:28" ht="18.75" x14ac:dyDescent="0.3">
      <c r="A13" s="33" t="s">
        <v>36</v>
      </c>
      <c r="B13" s="15">
        <f>[1]Total!$J$29+[1]Total!$P$29</f>
        <v>112039.96032632874</v>
      </c>
      <c r="C13" s="6">
        <f>[2]Total!$J$29+[2]Total!$P$29</f>
        <v>127675.57531243288</v>
      </c>
      <c r="D13" s="6">
        <f>[3]Total!$J$29+[3]Total!$P$29</f>
        <v>141319.5386940937</v>
      </c>
      <c r="E13" s="6">
        <f>[4]Total!$J$29+[4]Total!$P$29</f>
        <v>154421.97967707936</v>
      </c>
      <c r="F13" s="6">
        <f>[5]Total!$J$29+[5]Total!$P$29</f>
        <v>160450.35506565194</v>
      </c>
      <c r="G13" s="6">
        <f>[6]Total!$J$29+[6]Total!$P$29</f>
        <v>170417.6586963541</v>
      </c>
      <c r="H13" s="6">
        <f>[7]Total!$J$29+[7]Total!$P$29</f>
        <v>177835.78653334023</v>
      </c>
      <c r="I13" s="6">
        <f>[8]Total!$J$29+[8]Total!$P$29</f>
        <v>187695.06302132978</v>
      </c>
      <c r="J13" s="6">
        <f>[9]Total!$J$29+[9]Total!$P$29</f>
        <v>194099.30992570019</v>
      </c>
      <c r="K13" s="28">
        <f t="shared" si="3"/>
        <v>8.6537659285189153E-2</v>
      </c>
      <c r="L13" s="29">
        <f t="shared" si="0"/>
        <v>8.8868936195861239E-2</v>
      </c>
      <c r="M13" s="29">
        <f t="shared" si="0"/>
        <v>9.0645610757059417E-2</v>
      </c>
      <c r="N13" s="29">
        <f t="shared" si="0"/>
        <v>9.0029454905978676E-2</v>
      </c>
      <c r="O13" s="29">
        <f t="shared" si="0"/>
        <v>8.6347376849995286E-2</v>
      </c>
      <c r="P13" s="29">
        <f t="shared" si="0"/>
        <v>8.7848595885295644E-2</v>
      </c>
      <c r="Q13" s="29">
        <f t="shared" si="0"/>
        <v>8.7227537781092143E-2</v>
      </c>
      <c r="R13" s="29">
        <f t="shared" si="0"/>
        <v>8.8503611114907677E-2</v>
      </c>
      <c r="S13" s="46">
        <f t="shared" si="0"/>
        <v>8.7805415257220409E-2</v>
      </c>
      <c r="T13" s="29">
        <f>B13/Tabela1!B13</f>
        <v>0.32865449414449399</v>
      </c>
      <c r="U13" s="9">
        <f>C13/Tabela1!C13</f>
        <v>0.32477011266726918</v>
      </c>
      <c r="V13" s="9">
        <f>D13/Tabela1!D13</f>
        <v>0.32722627519350383</v>
      </c>
      <c r="W13" s="9">
        <f>E13/Tabela1!E13</f>
        <v>0.3193816370882484</v>
      </c>
      <c r="X13" s="9">
        <f>F13/Tabela1!F13</f>
        <v>0.31157828776148039</v>
      </c>
      <c r="Y13" s="9">
        <f>G13/Tabela1!G13</f>
        <v>0.31259429812307699</v>
      </c>
      <c r="Z13" s="9">
        <f>H13/Tabela1!H13</f>
        <v>0.3102811623838691</v>
      </c>
      <c r="AA13" s="9">
        <f>I13/Tabela1!I13</f>
        <v>0.30861660328870272</v>
      </c>
      <c r="AB13" s="9">
        <f>J13/Tabela1!J13</f>
        <v>0.30640405686996358</v>
      </c>
    </row>
    <row r="14" spans="1:28" ht="18.75" x14ac:dyDescent="0.3">
      <c r="A14" s="30" t="s">
        <v>43</v>
      </c>
      <c r="B14" s="14">
        <f t="shared" ref="B14:I14" si="4">+B15+B16</f>
        <v>239896.93310475815</v>
      </c>
      <c r="C14" s="8">
        <f t="shared" si="4"/>
        <v>269675.95796379371</v>
      </c>
      <c r="D14" s="8">
        <f t="shared" si="4"/>
        <v>291778.94690521091</v>
      </c>
      <c r="E14" s="8">
        <f t="shared" si="4"/>
        <v>317667.85531774245</v>
      </c>
      <c r="F14" s="8">
        <f t="shared" si="4"/>
        <v>328925.57767200068</v>
      </c>
      <c r="G14" s="8">
        <f t="shared" si="4"/>
        <v>339144.39477153856</v>
      </c>
      <c r="H14" s="8">
        <f t="shared" si="4"/>
        <v>339950.35241122951</v>
      </c>
      <c r="I14" s="8">
        <f t="shared" si="4"/>
        <v>362764.37403785961</v>
      </c>
      <c r="J14" s="8">
        <f t="shared" ref="J14" si="5">+J15+J16</f>
        <v>391228.68947617681</v>
      </c>
      <c r="K14" s="31">
        <f t="shared" si="3"/>
        <v>0.18529209578542546</v>
      </c>
      <c r="L14" s="32">
        <f t="shared" si="0"/>
        <v>0.18770869403326182</v>
      </c>
      <c r="M14" s="32">
        <f t="shared" si="0"/>
        <v>0.18715374457544731</v>
      </c>
      <c r="N14" s="32">
        <f t="shared" si="0"/>
        <v>0.18520332348551435</v>
      </c>
      <c r="O14" s="32">
        <f t="shared" si="0"/>
        <v>0.17701338709549982</v>
      </c>
      <c r="P14" s="32">
        <f t="shared" si="0"/>
        <v>0.1748255380983324</v>
      </c>
      <c r="Q14" s="32">
        <f t="shared" si="0"/>
        <v>0.16674389776484516</v>
      </c>
      <c r="R14" s="32">
        <f t="shared" si="0"/>
        <v>0.17105381766243419</v>
      </c>
      <c r="S14" s="47">
        <f t="shared" si="0"/>
        <v>0.17698155420100947</v>
      </c>
      <c r="T14" s="32">
        <f>B14/Tabela1!B14</f>
        <v>0.38328622709041954</v>
      </c>
      <c r="U14" s="10">
        <f>C14/Tabela1!C14</f>
        <v>0.38672090796999126</v>
      </c>
      <c r="V14" s="10">
        <f>D14/Tabela1!D14</f>
        <v>0.38115927141492534</v>
      </c>
      <c r="W14" s="10">
        <f>E14/Tabela1!E14</f>
        <v>0.38370087383527174</v>
      </c>
      <c r="X14" s="10">
        <f>F14/Tabela1!F14</f>
        <v>0.38143251767238162</v>
      </c>
      <c r="Y14" s="10">
        <f>G14/Tabela1!G14</f>
        <v>0.37727354566407928</v>
      </c>
      <c r="Z14" s="10">
        <f>H14/Tabela1!H14</f>
        <v>0.37341998573242852</v>
      </c>
      <c r="AA14" s="10">
        <f>I14/Tabela1!I14</f>
        <v>0.36889203970947188</v>
      </c>
      <c r="AB14" s="10">
        <f>J14/Tabela1!J14</f>
        <v>0.36320455260618834</v>
      </c>
    </row>
    <row r="15" spans="1:28" ht="18.75" x14ac:dyDescent="0.3">
      <c r="A15" s="33" t="s">
        <v>37</v>
      </c>
      <c r="B15" s="15">
        <f>[1]Impostos!$B$29</f>
        <v>222855.58676939248</v>
      </c>
      <c r="C15" s="6">
        <f>[2]Impostos!$B$29</f>
        <v>251839.88830613261</v>
      </c>
      <c r="D15" s="6">
        <f>[3]Impostos!$B$29</f>
        <v>272334.44291850372</v>
      </c>
      <c r="E15" s="6">
        <f>[4]Impostos!$B$29</f>
        <v>295812.1942800543</v>
      </c>
      <c r="F15" s="6">
        <f>[5]Impostos!$B$29</f>
        <v>305323.15863165568</v>
      </c>
      <c r="G15" s="6">
        <f>[6]Impostos!$B$29</f>
        <v>313897.6996285895</v>
      </c>
      <c r="H15" s="6">
        <f>[7]Impostos!$B$29</f>
        <v>313449.93190597137</v>
      </c>
      <c r="I15" s="6">
        <f>[8]Impostos!$B$29</f>
        <v>334019.84660689963</v>
      </c>
      <c r="J15" s="6">
        <f>[9]Impostos!$B$29</f>
        <v>357765.05220628931</v>
      </c>
      <c r="K15" s="28">
        <f t="shared" si="3"/>
        <v>0.17212966500059207</v>
      </c>
      <c r="L15" s="29">
        <f t="shared" si="0"/>
        <v>0.17529384857427083</v>
      </c>
      <c r="M15" s="29">
        <f t="shared" si="0"/>
        <v>0.17468159135423944</v>
      </c>
      <c r="N15" s="29">
        <f t="shared" si="0"/>
        <v>0.17246126918762508</v>
      </c>
      <c r="O15" s="29">
        <f t="shared" si="0"/>
        <v>0.1643115955001227</v>
      </c>
      <c r="P15" s="29">
        <f t="shared" si="0"/>
        <v>0.16181111966295206</v>
      </c>
      <c r="Q15" s="29">
        <f t="shared" si="0"/>
        <v>0.15374557793339849</v>
      </c>
      <c r="R15" s="29">
        <f t="shared" si="0"/>
        <v>0.15749994769653969</v>
      </c>
      <c r="S15" s="46">
        <f t="shared" si="0"/>
        <v>0.16184348612841187</v>
      </c>
      <c r="T15" s="29">
        <f>B15/Tabela1!B15</f>
        <v>0.38225199143302308</v>
      </c>
      <c r="U15" s="9">
        <f>C15/Tabela1!C15</f>
        <v>0.38394850646058382</v>
      </c>
      <c r="V15" s="9">
        <f>D15/Tabela1!D15</f>
        <v>0.37797927125500702</v>
      </c>
      <c r="W15" s="9">
        <f>E15/Tabela1!E15</f>
        <v>0.38029027210206512</v>
      </c>
      <c r="X15" s="9">
        <f>F15/Tabela1!F15</f>
        <v>0.37871005514366168</v>
      </c>
      <c r="Y15" s="9">
        <f>G15/Tabela1!G15</f>
        <v>0.37360501082925696</v>
      </c>
      <c r="Z15" s="9">
        <f>H15/Tabela1!H15</f>
        <v>0.36897906772403355</v>
      </c>
      <c r="AA15" s="9">
        <f>I15/Tabela1!I15</f>
        <v>0.36562722316811169</v>
      </c>
      <c r="AB15" s="9">
        <f>J15/Tabela1!J15</f>
        <v>0.36029032710899606</v>
      </c>
    </row>
    <row r="16" spans="1:28" ht="18.75" x14ac:dyDescent="0.3">
      <c r="A16" s="34" t="s">
        <v>42</v>
      </c>
      <c r="B16" s="15">
        <f>[1]Total!$Q$29</f>
        <v>17041.346335365663</v>
      </c>
      <c r="C16" s="6">
        <f>[2]Total!$Q$29</f>
        <v>17836.069657661101</v>
      </c>
      <c r="D16" s="6">
        <f>[3]Total!$Q$29</f>
        <v>19444.503986707208</v>
      </c>
      <c r="E16" s="6">
        <f>[4]Total!$Q$29</f>
        <v>21855.661037688169</v>
      </c>
      <c r="F16" s="6">
        <f>[5]Total!$Q$29</f>
        <v>23602.419040345027</v>
      </c>
      <c r="G16" s="6">
        <f>[6]Total!$Q$29</f>
        <v>25246.695142949029</v>
      </c>
      <c r="H16" s="6">
        <f>[7]Total!$Q$29</f>
        <v>26500.420505258156</v>
      </c>
      <c r="I16" s="6">
        <f>[8]Total!$Q$29</f>
        <v>28744.527430959981</v>
      </c>
      <c r="J16" s="6">
        <f>[9]Total!$Q$29</f>
        <v>33463.637269887469</v>
      </c>
      <c r="K16" s="28">
        <f t="shared" si="3"/>
        <v>1.3162430784833383E-2</v>
      </c>
      <c r="L16" s="29">
        <f t="shared" si="0"/>
        <v>1.2414845458991002E-2</v>
      </c>
      <c r="M16" s="29">
        <f t="shared" si="0"/>
        <v>1.2472153221207875E-2</v>
      </c>
      <c r="N16" s="29">
        <f t="shared" si="0"/>
        <v>1.2742054297889294E-2</v>
      </c>
      <c r="O16" s="29">
        <f t="shared" si="0"/>
        <v>1.2701791595377142E-2</v>
      </c>
      <c r="P16" s="29">
        <f t="shared" si="0"/>
        <v>1.3014418435380339E-2</v>
      </c>
      <c r="Q16" s="29">
        <f t="shared" si="0"/>
        <v>1.299831983144668E-2</v>
      </c>
      <c r="R16" s="29">
        <f t="shared" si="0"/>
        <v>1.3553869965894506E-2</v>
      </c>
      <c r="S16" s="46">
        <f t="shared" si="0"/>
        <v>1.5138068072597592E-2</v>
      </c>
      <c r="T16" s="29">
        <f>B16/Tabela1!B16</f>
        <v>0.39734532585724824</v>
      </c>
      <c r="U16" s="9">
        <f>C16/Tabela1!C16</f>
        <v>0.43062530861829346</v>
      </c>
      <c r="V16" s="9">
        <f>D16/Tabela1!D16</f>
        <v>0.43207128384123744</v>
      </c>
      <c r="W16" s="9">
        <f>E16/Tabela1!E16</f>
        <v>0.43671144622323804</v>
      </c>
      <c r="X16" s="9">
        <f>F16/Tabela1!F16</f>
        <v>0.42054057159762365</v>
      </c>
      <c r="Y16" s="9">
        <f>G16/Tabela1!G16</f>
        <v>0.42973829585097673</v>
      </c>
      <c r="Z16" s="9">
        <f>H16/Tabela1!H16</f>
        <v>0.43540385951068211</v>
      </c>
      <c r="AA16" s="9">
        <f>I16/Tabela1!I16</f>
        <v>0.4116004271573398</v>
      </c>
      <c r="AB16" s="9">
        <f>J16/Tabela1!J16</f>
        <v>0.39758619494442554</v>
      </c>
    </row>
    <row r="17" spans="1:28" ht="37.5" x14ac:dyDescent="0.3">
      <c r="A17" s="35" t="s">
        <v>41</v>
      </c>
      <c r="B17" s="14">
        <f>[1]Total!$V$29</f>
        <v>524096.89995746699</v>
      </c>
      <c r="C17" s="8">
        <f>[2]Total!$V$29</f>
        <v>567943.85873248184</v>
      </c>
      <c r="D17" s="8">
        <f>[3]Total!$V$29</f>
        <v>602660.74778998352</v>
      </c>
      <c r="E17" s="8">
        <f>[4]Total!$V$29</f>
        <v>666561.06120089523</v>
      </c>
      <c r="F17" s="8">
        <f>[5]Total!$V$29</f>
        <v>740018.82872509188</v>
      </c>
      <c r="G17" s="8">
        <f>[6]Total!$V$29</f>
        <v>762167.03488534072</v>
      </c>
      <c r="H17" s="8">
        <f>[7]Total!$V$29</f>
        <v>826954.69249808555</v>
      </c>
      <c r="I17" s="8">
        <f>[8]Total!$V$29</f>
        <v>850627.56076989544</v>
      </c>
      <c r="J17" s="8">
        <f>[9]Total!$V$29</f>
        <v>870992.10528866854</v>
      </c>
      <c r="K17" s="31">
        <f t="shared" si="3"/>
        <v>0.4048030615937766</v>
      </c>
      <c r="L17" s="32">
        <f t="shared" si="0"/>
        <v>0.39531888868342702</v>
      </c>
      <c r="M17" s="32">
        <f t="shared" si="0"/>
        <v>0.38656050017952931</v>
      </c>
      <c r="N17" s="32">
        <f t="shared" si="0"/>
        <v>0.38861131768261165</v>
      </c>
      <c r="O17" s="32">
        <f t="shared" si="0"/>
        <v>0.39824582908446676</v>
      </c>
      <c r="P17" s="32">
        <f t="shared" si="0"/>
        <v>0.39288947141349712</v>
      </c>
      <c r="Q17" s="32">
        <f t="shared" si="0"/>
        <v>0.40561701943835038</v>
      </c>
      <c r="R17" s="32">
        <f t="shared" si="0"/>
        <v>0.40109531721378333</v>
      </c>
      <c r="S17" s="47">
        <f t="shared" si="0"/>
        <v>0.39401388660221071</v>
      </c>
      <c r="T17" s="32">
        <f>B17/Tabela1!B17</f>
        <v>0.31922830468573904</v>
      </c>
      <c r="U17" s="10">
        <f>C17/Tabela1!C17</f>
        <v>0.3099688629144437</v>
      </c>
      <c r="V17" s="10">
        <f>D17/Tabela1!D17</f>
        <v>0.30278343158316134</v>
      </c>
      <c r="W17" s="10">
        <f>E17/Tabela1!E17</f>
        <v>0.30325785165742897</v>
      </c>
      <c r="X17" s="10">
        <f>F17/Tabela1!F17</f>
        <v>0.30818182295116903</v>
      </c>
      <c r="Y17" s="10">
        <f>G17/Tabela1!G17</f>
        <v>0.31431745988395782</v>
      </c>
      <c r="Z17" s="10">
        <f>H17/Tabela1!H17</f>
        <v>0.32346863922864327</v>
      </c>
      <c r="AA17" s="53">
        <f>I17/Tabela1!I17</f>
        <v>0.31721452485551643</v>
      </c>
      <c r="AB17" s="53">
        <f>J17/Tabela1!J17</f>
        <v>0.30335367503201444</v>
      </c>
    </row>
    <row r="18" spans="1:28" ht="18.75" x14ac:dyDescent="0.3">
      <c r="A18" s="36" t="s">
        <v>38</v>
      </c>
      <c r="B18" s="37">
        <f t="shared" ref="B18:I18" si="6">B11+B14+B17</f>
        <v>1294695.9884493235</v>
      </c>
      <c r="C18" s="38">
        <f t="shared" si="6"/>
        <v>1436672.7090222435</v>
      </c>
      <c r="D18" s="38">
        <f t="shared" si="6"/>
        <v>1559033.4436914567</v>
      </c>
      <c r="E18" s="38">
        <f t="shared" si="6"/>
        <v>1715238.416564316</v>
      </c>
      <c r="F18" s="38">
        <f t="shared" si="6"/>
        <v>1858196.0555025325</v>
      </c>
      <c r="G18" s="38">
        <f t="shared" si="6"/>
        <v>1939901.9071274549</v>
      </c>
      <c r="H18" s="38">
        <f t="shared" si="6"/>
        <v>2038757.3816383565</v>
      </c>
      <c r="I18" s="38">
        <f t="shared" si="6"/>
        <v>2120761.6351115662</v>
      </c>
      <c r="J18" s="38">
        <f t="shared" ref="J18" si="7">J11+J14+J17</f>
        <v>2210561.9494777005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0.33318244090653198</v>
      </c>
      <c r="U18" s="40">
        <f>C18/Tabela1!C18</f>
        <v>0.32827863495970938</v>
      </c>
      <c r="V18" s="40">
        <f>D18/Tabela1!D18</f>
        <v>0.32380294006169796</v>
      </c>
      <c r="W18" s="40">
        <f>E18/Tabela1!E18</f>
        <v>0.32171061557692743</v>
      </c>
      <c r="X18" s="40">
        <f>F18/Tabela1!F18</f>
        <v>0.32154546441933873</v>
      </c>
      <c r="Y18" s="40">
        <f>G18/Tabela1!G18</f>
        <v>0.32354416645011769</v>
      </c>
      <c r="Z18" s="40">
        <f>H18/Tabela1!H18</f>
        <v>0.32519552041915212</v>
      </c>
      <c r="AA18" s="52">
        <f>I18/Tabela1!I18</f>
        <v>0.32203604857164586</v>
      </c>
      <c r="AB18" s="52">
        <f>J18/Tabela1!J18</f>
        <v>0.31560785961871729</v>
      </c>
    </row>
    <row r="19" spans="1:28" ht="18.75" x14ac:dyDescent="0.3">
      <c r="A19" s="41" t="s">
        <v>39</v>
      </c>
      <c r="B19" s="16">
        <f>[10]PIB_UF!B$27</f>
        <v>1294695.9884493232</v>
      </c>
      <c r="C19" s="7">
        <f>[10]PIB_UF!C$27</f>
        <v>1436672.7090222435</v>
      </c>
      <c r="D19" s="7">
        <f>[10]PIB_UF!D$27</f>
        <v>1559033.4436914572</v>
      </c>
      <c r="E19" s="7">
        <f>[10]PIB_UF!E$27</f>
        <v>1715238.4165643165</v>
      </c>
      <c r="F19" s="7">
        <f>[10]PIB_UF!F$27</f>
        <v>1858196.0555025318</v>
      </c>
      <c r="G19" s="7">
        <f>[10]PIB_UF!G$27</f>
        <v>1939901.9071274544</v>
      </c>
      <c r="H19" s="7">
        <f>[10]PIB_UF!H$27</f>
        <v>2038757.3816383572</v>
      </c>
      <c r="I19" s="7">
        <f>[10]PIB_UF!I$27</f>
        <v>2120761.6351115643</v>
      </c>
      <c r="J19" s="7">
        <f>[10]PIB_UF!J$27</f>
        <v>2210561.9494777005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>
    <pageSetUpPr fitToPage="1"/>
  </sheetPr>
  <dimension ref="A1:AC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81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82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25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89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5">
        <v>2016</v>
      </c>
      <c r="I9" s="51">
        <v>2017</v>
      </c>
      <c r="J9" s="51">
        <v>2018</v>
      </c>
      <c r="K9" s="26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SUM(Tabela26:Tabela28!B10)</f>
        <v>529196.90851842798</v>
      </c>
      <c r="C10" s="6">
        <f>SUM(Tabela26:Tabela28!C10)</f>
        <v>592169.29385848832</v>
      </c>
      <c r="D10" s="6">
        <f>SUM(Tabela26:Tabela28!D10)</f>
        <v>650466.65825832193</v>
      </c>
      <c r="E10" s="6">
        <f>SUM(Tabela26:Tabela28!E10)</f>
        <v>755315.40137139033</v>
      </c>
      <c r="F10" s="6">
        <f>SUM(Tabela26:Tabela28!F10)</f>
        <v>815866.14317348972</v>
      </c>
      <c r="G10" s="6">
        <f>SUM(Tabela26:Tabela28!G10)</f>
        <v>869718.66639419459</v>
      </c>
      <c r="H10" s="6">
        <f>SUM(Tabela26:Tabela28!H10)</f>
        <v>925267.59850872844</v>
      </c>
      <c r="I10" s="6">
        <f>SUM(Tabela26:Tabela28!I10)</f>
        <v>967079.26964916568</v>
      </c>
      <c r="J10" s="6">
        <f>SUM(Tabela26:Tabela28!J10)</f>
        <v>1027010.0604509918</v>
      </c>
      <c r="K10" s="28">
        <f>B10/B$18</f>
        <v>0.85329508371610785</v>
      </c>
      <c r="L10" s="29">
        <f t="shared" ref="L10:S18" si="0">C10/C$18</f>
        <v>0.85051610747576489</v>
      </c>
      <c r="M10" s="29">
        <f t="shared" si="0"/>
        <v>0.85028113223205226</v>
      </c>
      <c r="N10" s="29">
        <f t="shared" si="0"/>
        <v>0.85803397824824668</v>
      </c>
      <c r="O10" s="29">
        <f t="shared" si="0"/>
        <v>0.86020635225457565</v>
      </c>
      <c r="P10" s="29">
        <f t="shared" si="0"/>
        <v>0.86278612378026975</v>
      </c>
      <c r="Q10" s="29">
        <f t="shared" si="0"/>
        <v>0.86687623605982167</v>
      </c>
      <c r="R10" s="29">
        <f t="shared" si="0"/>
        <v>0.86189517362592361</v>
      </c>
      <c r="S10" s="46">
        <f t="shared" si="0"/>
        <v>0.85902695283835628</v>
      </c>
      <c r="T10" s="29">
        <f>B10/Tabela1!B10</f>
        <v>0.1602248091092601</v>
      </c>
      <c r="U10" s="9">
        <f>C10/Tabela1!C10</f>
        <v>0.15916556949756716</v>
      </c>
      <c r="V10" s="9">
        <f>D10/Tabela1!D10</f>
        <v>0.15887286521402871</v>
      </c>
      <c r="W10" s="9">
        <f>E10/Tabela1!E10</f>
        <v>0.16586631736661184</v>
      </c>
      <c r="X10" s="9">
        <f>F10/Tabela1!F10</f>
        <v>0.16406792383696528</v>
      </c>
      <c r="Y10" s="9">
        <f>G10/Tabela1!G10</f>
        <v>0.16869394400268617</v>
      </c>
      <c r="Z10" s="9">
        <f>H10/Tabela1!H10</f>
        <v>0.17071918570549563</v>
      </c>
      <c r="AA10" s="9">
        <f>I10/Tabela1!I10</f>
        <v>0.17050280092673281</v>
      </c>
      <c r="AB10" s="9">
        <f>J10/Tabela1!J10</f>
        <v>0.17085084558711608</v>
      </c>
    </row>
    <row r="11" spans="1:28" ht="18.75" x14ac:dyDescent="0.3">
      <c r="A11" s="30" t="s">
        <v>34</v>
      </c>
      <c r="B11" s="14">
        <f>SUM(Tabela26:Tabela28!B11)</f>
        <v>247987.89811830712</v>
      </c>
      <c r="C11" s="8">
        <f>SUM(Tabela26:Tabela28!C11)</f>
        <v>284184.12201660324</v>
      </c>
      <c r="D11" s="8">
        <f>SUM(Tabela26:Tabela28!D11)</f>
        <v>318450.52564264165</v>
      </c>
      <c r="E11" s="8">
        <f>SUM(Tabela26:Tabela28!E11)</f>
        <v>363752.80839625769</v>
      </c>
      <c r="F11" s="8">
        <f>SUM(Tabela26:Tabela28!F11)</f>
        <v>401160.79106378608</v>
      </c>
      <c r="G11" s="8">
        <f>SUM(Tabela26:Tabela28!G11)</f>
        <v>427171.93746884365</v>
      </c>
      <c r="H11" s="8">
        <f>SUM(Tabela26:Tabela28!H11)</f>
        <v>453092.8206713571</v>
      </c>
      <c r="I11" s="8">
        <f>SUM(Tabela26:Tabela28!I11)</f>
        <v>479369.6610327278</v>
      </c>
      <c r="J11" s="8">
        <f>SUM(Tabela26:Tabela28!J11)</f>
        <v>501794.98210021341</v>
      </c>
      <c r="K11" s="31">
        <f t="shared" ref="K11:K18" si="1">B11/B$18</f>
        <v>0.39986411651169695</v>
      </c>
      <c r="L11" s="32">
        <f t="shared" si="0"/>
        <v>0.40816566439822766</v>
      </c>
      <c r="M11" s="32">
        <f t="shared" si="0"/>
        <v>0.41627417803140465</v>
      </c>
      <c r="N11" s="32">
        <f t="shared" si="0"/>
        <v>0.41322111096970321</v>
      </c>
      <c r="O11" s="32">
        <f t="shared" si="0"/>
        <v>0.42296283972058352</v>
      </c>
      <c r="P11" s="32">
        <f t="shared" si="0"/>
        <v>0.42376694252691222</v>
      </c>
      <c r="Q11" s="32">
        <f t="shared" si="0"/>
        <v>0.42449924713926812</v>
      </c>
      <c r="R11" s="32">
        <f t="shared" si="0"/>
        <v>0.42723115901004727</v>
      </c>
      <c r="S11" s="47">
        <f t="shared" si="0"/>
        <v>0.41971878467659224</v>
      </c>
      <c r="T11" s="32">
        <f>B11/Tabela1!B11</f>
        <v>0.15325017341493094</v>
      </c>
      <c r="U11" s="10">
        <f>C11/Tabela1!C11</f>
        <v>0.15388079150511255</v>
      </c>
      <c r="V11" s="10">
        <f>D11/Tabela1!D11</f>
        <v>0.15467368042738419</v>
      </c>
      <c r="W11" s="10">
        <f>E11/Tabela1!E11</f>
        <v>0.15776152903516513</v>
      </c>
      <c r="X11" s="10">
        <f>F11/Tabela1!F11</f>
        <v>0.15948387336561196</v>
      </c>
      <c r="Y11" s="10">
        <f>G11/Tabela1!G11</f>
        <v>0.15986854045585128</v>
      </c>
      <c r="Z11" s="10">
        <f>H11/Tabela1!H11</f>
        <v>0.16167820448758052</v>
      </c>
      <c r="AA11" s="10">
        <f>I11/Tabela1!I11</f>
        <v>0.16413750657249945</v>
      </c>
      <c r="AB11" s="10">
        <f>J11/Tabela1!J11</f>
        <v>0.16421212639165719</v>
      </c>
    </row>
    <row r="12" spans="1:28" ht="18.75" x14ac:dyDescent="0.3">
      <c r="A12" s="33" t="s">
        <v>35</v>
      </c>
      <c r="B12" s="15">
        <f>SUM(Tabela26:Tabela28!B12)</f>
        <v>195698.5834813228</v>
      </c>
      <c r="C12" s="6">
        <f>SUM(Tabela26:Tabela28!C12)</f>
        <v>223373.1251266952</v>
      </c>
      <c r="D12" s="6">
        <f>SUM(Tabela26:Tabela28!D12)</f>
        <v>251737.07470702741</v>
      </c>
      <c r="E12" s="6">
        <f>SUM(Tabela26:Tabela28!E12)</f>
        <v>287986.40397362865</v>
      </c>
      <c r="F12" s="6">
        <f>SUM(Tabela26:Tabela28!F12)</f>
        <v>319689.33044556889</v>
      </c>
      <c r="G12" s="6">
        <f>SUM(Tabela26:Tabela28!G12)</f>
        <v>340807.47357959207</v>
      </c>
      <c r="H12" s="6">
        <f>SUM(Tabela26:Tabela28!H12)</f>
        <v>360861.91217232239</v>
      </c>
      <c r="I12" s="6">
        <f>SUM(Tabela26:Tabela28!I12)</f>
        <v>380040.5809639747</v>
      </c>
      <c r="J12" s="6">
        <f>SUM(Tabela26:Tabela28!J12)</f>
        <v>398238.91384078679</v>
      </c>
      <c r="K12" s="28">
        <f t="shared" si="1"/>
        <v>0.31555104817662422</v>
      </c>
      <c r="L12" s="29">
        <f t="shared" si="0"/>
        <v>0.32082453931299953</v>
      </c>
      <c r="M12" s="29">
        <f t="shared" si="0"/>
        <v>0.32906726607602799</v>
      </c>
      <c r="N12" s="29">
        <f t="shared" si="0"/>
        <v>0.32715090865914775</v>
      </c>
      <c r="O12" s="29">
        <f t="shared" si="0"/>
        <v>0.33706361649917543</v>
      </c>
      <c r="P12" s="29">
        <f t="shared" si="0"/>
        <v>0.33809089128116898</v>
      </c>
      <c r="Q12" s="29">
        <f t="shared" si="0"/>
        <v>0.33808880443395511</v>
      </c>
      <c r="R12" s="29">
        <f t="shared" si="0"/>
        <v>0.33870557750004443</v>
      </c>
      <c r="S12" s="46">
        <f t="shared" si="0"/>
        <v>0.33310088560192097</v>
      </c>
      <c r="T12" s="29">
        <f>B12/Tabela1!B12</f>
        <v>0.15321450066455236</v>
      </c>
      <c r="U12" s="9">
        <f>C12/Tabela1!C12</f>
        <v>0.15366309415005291</v>
      </c>
      <c r="V12" s="9">
        <f>D12/Tabela1!D12</f>
        <v>0.15472630919132369</v>
      </c>
      <c r="W12" s="9">
        <f>E12/Tabela1!E12</f>
        <v>0.15804237929416953</v>
      </c>
      <c r="X12" s="9">
        <f>F12/Tabela1!F12</f>
        <v>0.15981198367212349</v>
      </c>
      <c r="Y12" s="9">
        <f>G12/Tabela1!G12</f>
        <v>0.16024063477013503</v>
      </c>
      <c r="Z12" s="9">
        <f>H12/Tabela1!H12</f>
        <v>0.16187287810314777</v>
      </c>
      <c r="AA12" s="9">
        <f>I12/Tabela1!I12</f>
        <v>0.16435217817505302</v>
      </c>
      <c r="AB12" s="9">
        <f>J12/Tabela1!J12</f>
        <v>0.16440541743451334</v>
      </c>
    </row>
    <row r="13" spans="1:28" ht="18.75" x14ac:dyDescent="0.3">
      <c r="A13" s="33" t="s">
        <v>36</v>
      </c>
      <c r="B13" s="15">
        <f>SUM(Tabela26:Tabela28!B13)</f>
        <v>52289.314636984331</v>
      </c>
      <c r="C13" s="6">
        <f>SUM(Tabela26:Tabela28!C13)</f>
        <v>60810.996889908027</v>
      </c>
      <c r="D13" s="6">
        <f>SUM(Tabela26:Tabela28!D13)</f>
        <v>66713.450935614237</v>
      </c>
      <c r="E13" s="6">
        <f>SUM(Tabela26:Tabela28!E13)</f>
        <v>75766.404422629072</v>
      </c>
      <c r="F13" s="6">
        <f>SUM(Tabela26:Tabela28!F13)</f>
        <v>81471.460618217185</v>
      </c>
      <c r="G13" s="6">
        <f>SUM(Tabela26:Tabela28!G13)</f>
        <v>86364.46388925158</v>
      </c>
      <c r="H13" s="6">
        <f>SUM(Tabela26:Tabela28!H13)</f>
        <v>92230.908499034733</v>
      </c>
      <c r="I13" s="6">
        <f>SUM(Tabela26:Tabela28!I13)</f>
        <v>99329.080068753188</v>
      </c>
      <c r="J13" s="6">
        <f>SUM(Tabela26:Tabela28!J13)</f>
        <v>103556.0682594266</v>
      </c>
      <c r="K13" s="28">
        <f t="shared" si="1"/>
        <v>8.4313068335072724E-2</v>
      </c>
      <c r="L13" s="29">
        <f t="shared" si="0"/>
        <v>8.7341125085228094E-2</v>
      </c>
      <c r="M13" s="29">
        <f t="shared" si="0"/>
        <v>8.7206911955376637E-2</v>
      </c>
      <c r="N13" s="29">
        <f t="shared" si="0"/>
        <v>8.6070202310555469E-2</v>
      </c>
      <c r="O13" s="29">
        <f t="shared" si="0"/>
        <v>8.5899223221408139E-2</v>
      </c>
      <c r="P13" s="29">
        <f t="shared" si="0"/>
        <v>8.5676051245743193E-2</v>
      </c>
      <c r="Q13" s="29">
        <f t="shared" si="0"/>
        <v>8.641044270531302E-2</v>
      </c>
      <c r="R13" s="29">
        <f t="shared" si="0"/>
        <v>8.8525581510002907E-2</v>
      </c>
      <c r="S13" s="46">
        <f t="shared" si="0"/>
        <v>8.6617899074671267E-2</v>
      </c>
      <c r="T13" s="29">
        <f>B13/Tabela1!B13</f>
        <v>0.15338383020778318</v>
      </c>
      <c r="U13" s="9">
        <f>C13/Tabela1!C13</f>
        <v>0.15468576713294979</v>
      </c>
      <c r="V13" s="9">
        <f>D13/Tabela1!D13</f>
        <v>0.15447541264779119</v>
      </c>
      <c r="W13" s="9">
        <f>E13/Tabela1!E13</f>
        <v>0.15670306993468311</v>
      </c>
      <c r="X13" s="9">
        <f>F13/Tabela1!F13</f>
        <v>0.15820929901005357</v>
      </c>
      <c r="Y13" s="9">
        <f>G13/Tabela1!G13</f>
        <v>0.15841691042322717</v>
      </c>
      <c r="Z13" s="9">
        <f>H13/Tabela1!H13</f>
        <v>0.16092100501625203</v>
      </c>
      <c r="AA13" s="9">
        <f>I13/Tabela1!I13</f>
        <v>0.16332130853717011</v>
      </c>
      <c r="AB13" s="9">
        <f>J13/Tabela1!J13</f>
        <v>0.16347301512992082</v>
      </c>
    </row>
    <row r="14" spans="1:28" ht="18.75" x14ac:dyDescent="0.3">
      <c r="A14" s="30" t="s">
        <v>43</v>
      </c>
      <c r="B14" s="14">
        <f>SUM(Tabela26:Tabela28!B14)</f>
        <v>97938.685054307993</v>
      </c>
      <c r="C14" s="8">
        <f>SUM(Tabela26:Tabela28!C14)</f>
        <v>109929.86233358702</v>
      </c>
      <c r="D14" s="8">
        <f>SUM(Tabela26:Tabela28!D14)</f>
        <v>120843.86030920391</v>
      </c>
      <c r="E14" s="8">
        <f>SUM(Tabela26:Tabela28!E14)</f>
        <v>131644.49755801147</v>
      </c>
      <c r="F14" s="8">
        <f>SUM(Tabela26:Tabela28!F14)</f>
        <v>140463.99070418021</v>
      </c>
      <c r="G14" s="8">
        <f>SUM(Tabela26:Tabela28!G14)</f>
        <v>146446.30701093067</v>
      </c>
      <c r="H14" s="8">
        <f>SUM(Tabela26:Tabela28!H14)</f>
        <v>150390.56448383513</v>
      </c>
      <c r="I14" s="8">
        <f>SUM(Tabela26:Tabela28!I14)</f>
        <v>165567.28030007676</v>
      </c>
      <c r="J14" s="8">
        <f>SUM(Tabela26:Tabela28!J14)</f>
        <v>182128.96281137649</v>
      </c>
      <c r="K14" s="31">
        <f t="shared" si="1"/>
        <v>0.15791966490588658</v>
      </c>
      <c r="L14" s="32">
        <f t="shared" si="0"/>
        <v>0.1578891705074669</v>
      </c>
      <c r="M14" s="32">
        <f t="shared" si="0"/>
        <v>0.15796544382786171</v>
      </c>
      <c r="N14" s="32">
        <f t="shared" si="0"/>
        <v>0.14954739668899153</v>
      </c>
      <c r="O14" s="32">
        <f t="shared" si="0"/>
        <v>0.14809784433115031</v>
      </c>
      <c r="P14" s="32">
        <f t="shared" si="0"/>
        <v>0.14527898095109762</v>
      </c>
      <c r="Q14" s="32">
        <f t="shared" si="0"/>
        <v>0.14089978584441815</v>
      </c>
      <c r="R14" s="32">
        <f t="shared" si="0"/>
        <v>0.14755940312191318</v>
      </c>
      <c r="S14" s="47">
        <f t="shared" si="0"/>
        <v>0.15233900228666056</v>
      </c>
      <c r="T14" s="32">
        <f>B14/Tabela1!B14</f>
        <v>0.15647781984886922</v>
      </c>
      <c r="U14" s="10">
        <f>C14/Tabela1!C14</f>
        <v>0.15764169893249638</v>
      </c>
      <c r="V14" s="10">
        <f>D14/Tabela1!D14</f>
        <v>0.15786182738327162</v>
      </c>
      <c r="W14" s="10">
        <f>E14/Tabela1!E14</f>
        <v>0.15900919121354071</v>
      </c>
      <c r="X14" s="10">
        <f>F14/Tabela1!F14</f>
        <v>0.16288649242726913</v>
      </c>
      <c r="Y14" s="10">
        <f>G14/Tabela1!G14</f>
        <v>0.16291089679557577</v>
      </c>
      <c r="Z14" s="10">
        <f>H14/Tabela1!H14</f>
        <v>0.16519718848801671</v>
      </c>
      <c r="AA14" s="10">
        <f>I14/Tabela1!I14</f>
        <v>0.16836397427678768</v>
      </c>
      <c r="AB14" s="10">
        <f>J14/Tabela1!J14</f>
        <v>0.16908286696229932</v>
      </c>
    </row>
    <row r="15" spans="1:28" ht="18.75" x14ac:dyDescent="0.3">
      <c r="A15" s="33" t="s">
        <v>37</v>
      </c>
      <c r="B15" s="15">
        <f>SUM(Tabela26:Tabela28!B15)</f>
        <v>90983.517476493522</v>
      </c>
      <c r="C15" s="6">
        <f>SUM(Tabela26:Tabela28!C15)</f>
        <v>104077.71269848276</v>
      </c>
      <c r="D15" s="6">
        <f>SUM(Tabela26:Tabela28!D15)</f>
        <v>114535.214182147</v>
      </c>
      <c r="E15" s="6">
        <f>SUM(Tabela26:Tabela28!E15)</f>
        <v>124970.71843173735</v>
      </c>
      <c r="F15" s="6">
        <f>SUM(Tabela26:Tabela28!F15)</f>
        <v>132587.84235582952</v>
      </c>
      <c r="G15" s="6">
        <f>SUM(Tabela26:Tabela28!G15)</f>
        <v>138316.39863855083</v>
      </c>
      <c r="H15" s="6">
        <f>SUM(Tabela26:Tabela28!H15)</f>
        <v>142090.76248904297</v>
      </c>
      <c r="I15" s="6">
        <f>SUM(Tabela26:Tabela28!I15)</f>
        <v>154958.88445806899</v>
      </c>
      <c r="J15" s="6">
        <f>SUM(Tabela26:Tabela28!J15)</f>
        <v>168540.39004138636</v>
      </c>
      <c r="K15" s="28">
        <f t="shared" si="1"/>
        <v>0.14670491628389215</v>
      </c>
      <c r="L15" s="29">
        <f t="shared" si="0"/>
        <v>0.14948389252423525</v>
      </c>
      <c r="M15" s="29">
        <f t="shared" si="0"/>
        <v>0.14971886776794777</v>
      </c>
      <c r="N15" s="29">
        <f t="shared" si="0"/>
        <v>0.1419660217517533</v>
      </c>
      <c r="O15" s="29">
        <f t="shared" si="0"/>
        <v>0.13979364774542444</v>
      </c>
      <c r="P15" s="29">
        <f t="shared" si="0"/>
        <v>0.13721387621973022</v>
      </c>
      <c r="Q15" s="29">
        <f t="shared" si="0"/>
        <v>0.13312376394017833</v>
      </c>
      <c r="R15" s="29">
        <f t="shared" si="0"/>
        <v>0.13810482637407659</v>
      </c>
      <c r="S15" s="46">
        <f t="shared" si="0"/>
        <v>0.14097304716164366</v>
      </c>
      <c r="T15" s="29">
        <f>B15/Tabela1!B15</f>
        <v>0.15605904813577456</v>
      </c>
      <c r="U15" s="9">
        <f>C15/Tabela1!C15</f>
        <v>0.15867415847103961</v>
      </c>
      <c r="V15" s="9">
        <f>D15/Tabela1!D15</f>
        <v>0.15896607247199801</v>
      </c>
      <c r="W15" s="9">
        <f>E15/Tabela1!E15</f>
        <v>0.16065986945826335</v>
      </c>
      <c r="X15" s="9">
        <f>F15/Tabela1!F15</f>
        <v>0.16445640519044907</v>
      </c>
      <c r="Y15" s="9">
        <f>G15/Tabela1!G15</f>
        <v>0.16462592644789498</v>
      </c>
      <c r="Z15" s="9">
        <f>H15/Tabela1!H15</f>
        <v>0.16726281213910629</v>
      </c>
      <c r="AA15" s="9">
        <f>I15/Tabela1!I15</f>
        <v>0.16962221618019777</v>
      </c>
      <c r="AB15" s="9">
        <f>J15/Tabela1!J15</f>
        <v>0.16973002780628049</v>
      </c>
    </row>
    <row r="16" spans="1:28" ht="18.75" x14ac:dyDescent="0.3">
      <c r="A16" s="34" t="s">
        <v>42</v>
      </c>
      <c r="B16" s="15">
        <f>SUM(Tabela26:Tabela28!B16)</f>
        <v>6955.1675778144809</v>
      </c>
      <c r="C16" s="6">
        <f>SUM(Tabela26:Tabela28!C16)</f>
        <v>5852.1496351042497</v>
      </c>
      <c r="D16" s="6">
        <f>SUM(Tabela26:Tabela28!D16)</f>
        <v>6308.6461270569125</v>
      </c>
      <c r="E16" s="6">
        <f>SUM(Tabela26:Tabela28!E16)</f>
        <v>6673.7791262741248</v>
      </c>
      <c r="F16" s="6">
        <f>SUM(Tabela26:Tabela28!F16)</f>
        <v>7876.148348350689</v>
      </c>
      <c r="G16" s="6">
        <f>SUM(Tabela26:Tabela28!G16)</f>
        <v>8129.9083723798412</v>
      </c>
      <c r="H16" s="6">
        <f>SUM(Tabela26:Tabela28!H16)</f>
        <v>8299.801994792153</v>
      </c>
      <c r="I16" s="6">
        <f>SUM(Tabela26:Tabela28!I16)</f>
        <v>10608.395842007771</v>
      </c>
      <c r="J16" s="6">
        <f>SUM(Tabela26:Tabela28!J16)</f>
        <v>13588.57276999014</v>
      </c>
      <c r="K16" s="28">
        <f t="shared" si="1"/>
        <v>1.1214748621994456E-2</v>
      </c>
      <c r="L16" s="29">
        <f t="shared" si="0"/>
        <v>8.4052779832316481E-3</v>
      </c>
      <c r="M16" s="29">
        <f t="shared" si="0"/>
        <v>8.2465760599139456E-3</v>
      </c>
      <c r="N16" s="29">
        <f t="shared" si="0"/>
        <v>7.5813749372382324E-3</v>
      </c>
      <c r="O16" s="29">
        <f t="shared" si="0"/>
        <v>8.3041965857258947E-3</v>
      </c>
      <c r="P16" s="29">
        <f t="shared" si="0"/>
        <v>8.0651047313674007E-3</v>
      </c>
      <c r="Q16" s="29">
        <f t="shared" si="0"/>
        <v>7.7760219042397917E-3</v>
      </c>
      <c r="R16" s="29">
        <f t="shared" si="0"/>
        <v>9.4545767478366113E-3</v>
      </c>
      <c r="S16" s="46">
        <f t="shared" si="0"/>
        <v>1.1365955125016924E-2</v>
      </c>
      <c r="T16" s="29">
        <f>B16/Tabela1!B16</f>
        <v>0.16217048073620782</v>
      </c>
      <c r="U16" s="9">
        <f>C16/Tabela1!C16</f>
        <v>0.1412914274874876</v>
      </c>
      <c r="V16" s="9">
        <f>D16/Tabela1!D16</f>
        <v>0.14018279063744446</v>
      </c>
      <c r="W16" s="9">
        <f>E16/Tabela1!E16</f>
        <v>0.13335289785945181</v>
      </c>
      <c r="X16" s="9">
        <f>F16/Tabela1!F16</f>
        <v>0.1403347649552899</v>
      </c>
      <c r="Y16" s="9">
        <f>G16/Tabela1!G16</f>
        <v>0.1383837745728411</v>
      </c>
      <c r="Z16" s="9">
        <f>H16/Tabela1!H16</f>
        <v>0.13636635769571756</v>
      </c>
      <c r="AA16" s="9">
        <f>I16/Tabela1!I16</f>
        <v>0.15190440234274258</v>
      </c>
      <c r="AB16" s="9">
        <f>J16/Tabela1!J16</f>
        <v>0.16144774994938799</v>
      </c>
    </row>
    <row r="17" spans="1:29" ht="37.5" x14ac:dyDescent="0.3">
      <c r="A17" s="35" t="s">
        <v>41</v>
      </c>
      <c r="B17" s="14">
        <f>SUM(Tabela26:Tabela28!B17)</f>
        <v>274253.84282230632</v>
      </c>
      <c r="C17" s="8">
        <f>SUM(Tabela26:Tabela28!C17)</f>
        <v>302133.02220678079</v>
      </c>
      <c r="D17" s="8">
        <f>SUM(Tabela26:Tabela28!D17)</f>
        <v>325707.48648862331</v>
      </c>
      <c r="E17" s="8">
        <f>SUM(Tabela26:Tabela28!E17)</f>
        <v>384888.81384885847</v>
      </c>
      <c r="F17" s="8">
        <f>SUM(Tabela26:Tabela28!F17)</f>
        <v>406829.20376135281</v>
      </c>
      <c r="G17" s="8">
        <f>SUM(Tabela26:Tabela28!G17)</f>
        <v>434416.82055297121</v>
      </c>
      <c r="H17" s="8">
        <f>SUM(Tabela26:Tabela28!H17)</f>
        <v>463874.97584257915</v>
      </c>
      <c r="I17" s="8">
        <f>SUM(Tabela26:Tabela28!I17)</f>
        <v>477101.21277442999</v>
      </c>
      <c r="J17" s="8">
        <f>SUM(Tabela26:Tabela28!J17)</f>
        <v>511626.50558078836</v>
      </c>
      <c r="K17" s="31">
        <f t="shared" si="1"/>
        <v>0.44221621858241644</v>
      </c>
      <c r="L17" s="32">
        <f t="shared" si="0"/>
        <v>0.43394516509430553</v>
      </c>
      <c r="M17" s="32">
        <f t="shared" si="0"/>
        <v>0.42576037814073364</v>
      </c>
      <c r="N17" s="32">
        <f t="shared" si="0"/>
        <v>0.43723149234130515</v>
      </c>
      <c r="O17" s="32">
        <f t="shared" si="0"/>
        <v>0.42893931594826606</v>
      </c>
      <c r="P17" s="32">
        <f t="shared" si="0"/>
        <v>0.43095407652199025</v>
      </c>
      <c r="Q17" s="32">
        <f t="shared" si="0"/>
        <v>0.43460096701631373</v>
      </c>
      <c r="R17" s="32">
        <f t="shared" si="0"/>
        <v>0.42520943786803966</v>
      </c>
      <c r="S17" s="47">
        <f t="shared" si="0"/>
        <v>0.42794221303674712</v>
      </c>
      <c r="T17" s="32">
        <f>B17/Tabela1!B17</f>
        <v>0.16704847768574679</v>
      </c>
      <c r="U17" s="10">
        <f>C17/Tabela1!C17</f>
        <v>0.16489627962761891</v>
      </c>
      <c r="V17" s="10">
        <f>D17/Tabela1!D17</f>
        <v>0.16363904703101456</v>
      </c>
      <c r="W17" s="10">
        <f>E17/Tabela1!E17</f>
        <v>0.17510857085545001</v>
      </c>
      <c r="X17" s="10">
        <f>F17/Tabela1!F17</f>
        <v>0.16942456161682676</v>
      </c>
      <c r="Y17" s="10">
        <f>G17/Tabela1!G17</f>
        <v>0.17915336837891005</v>
      </c>
      <c r="Z17" s="10">
        <f>H17/Tabela1!H17</f>
        <v>0.18144767611723328</v>
      </c>
      <c r="AA17" s="53">
        <f>I17/Tabela1!I17</f>
        <v>0.17791974008137224</v>
      </c>
      <c r="AB17" s="53">
        <f>J17/Tabela1!J17</f>
        <v>0.17819194889290205</v>
      </c>
      <c r="AC17" s="55"/>
    </row>
    <row r="18" spans="1:29" ht="18.75" x14ac:dyDescent="0.3">
      <c r="A18" s="36" t="s">
        <v>38</v>
      </c>
      <c r="B18" s="37">
        <f>SUM(Tabela26:Tabela28!B18)</f>
        <v>620180.42599492148</v>
      </c>
      <c r="C18" s="38">
        <f>SUM(Tabela26:Tabela28!C18)</f>
        <v>696247.006556971</v>
      </c>
      <c r="D18" s="38">
        <f>SUM(Tabela26:Tabela28!D18)</f>
        <v>765001.87244046887</v>
      </c>
      <c r="E18" s="38">
        <f>SUM(Tabela26:Tabela28!E18)</f>
        <v>880286.11980312772</v>
      </c>
      <c r="F18" s="38">
        <f>SUM(Tabela26:Tabela28!F18)</f>
        <v>948453.98552931915</v>
      </c>
      <c r="G18" s="38">
        <f>SUM(Tabela26:Tabela28!G18)</f>
        <v>1008035.0650327455</v>
      </c>
      <c r="H18" s="38">
        <f>SUM(Tabela26:Tabela28!H18)</f>
        <v>1067358.3609977714</v>
      </c>
      <c r="I18" s="38">
        <f>SUM(Tabela26:Tabela28!I18)</f>
        <v>1122038.1541072344</v>
      </c>
      <c r="J18" s="38">
        <f>SUM(Tabela26:Tabela28!J18)</f>
        <v>1195550.4504923783</v>
      </c>
      <c r="K18" s="39">
        <f t="shared" si="1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0.15959980565238982</v>
      </c>
      <c r="U18" s="40">
        <f>C18/Tabela1!C18</f>
        <v>0.15909191806313314</v>
      </c>
      <c r="V18" s="40">
        <f>D18/Tabela1!D18</f>
        <v>0.15888681314135511</v>
      </c>
      <c r="W18" s="40">
        <f>E18/Tabela1!E18</f>
        <v>0.16510672029661252</v>
      </c>
      <c r="X18" s="40">
        <f>F18/Tabela1!F18</f>
        <v>0.16412212067414006</v>
      </c>
      <c r="Y18" s="40">
        <f>G18/Tabela1!G18</f>
        <v>0.16812389516718054</v>
      </c>
      <c r="Z18" s="40">
        <f>H18/Tabela1!H18</f>
        <v>0.17025084044059813</v>
      </c>
      <c r="AA18" s="52">
        <f>I18/Tabela1!I18</f>
        <v>0.17038064415773368</v>
      </c>
      <c r="AB18" s="52">
        <f>J18/Tabela1!J18</f>
        <v>0.17069194502114951</v>
      </c>
    </row>
    <row r="19" spans="1:29" ht="18.75" x14ac:dyDescent="0.3">
      <c r="A19" s="41" t="s">
        <v>39</v>
      </c>
      <c r="B19" s="16">
        <f>SUM(Tabela26:Tabela28!B19)</f>
        <v>620180.42599492148</v>
      </c>
      <c r="C19" s="7">
        <f>SUM(Tabela26:Tabela28!C19)</f>
        <v>696247.00655697123</v>
      </c>
      <c r="D19" s="7">
        <f>SUM(Tabela26:Tabela28!D19)</f>
        <v>765001.87244046992</v>
      </c>
      <c r="E19" s="7">
        <f>SUM(Tabela26:Tabela28!E19)</f>
        <v>880286.11980312865</v>
      </c>
      <c r="F19" s="7">
        <f>SUM(Tabela26:Tabela28!F19)</f>
        <v>948453.98552931892</v>
      </c>
      <c r="G19" s="7">
        <f>SUM(Tabela26:Tabela28!G19)</f>
        <v>1008035.065032745</v>
      </c>
      <c r="H19" s="7">
        <f>SUM(Tabela26:Tabela28!H19)</f>
        <v>1067358.3609977711</v>
      </c>
      <c r="I19" s="7">
        <f>SUM(Tabela26:Tabela28!I19)</f>
        <v>1122038.1541072379</v>
      </c>
      <c r="J19" s="7">
        <f>SUM(Tabela26:Tabela28!J19)</f>
        <v>1195550.4504923774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9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9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26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[1]Total!$E$30</f>
        <v>192924.5611021221</v>
      </c>
      <c r="C10" s="6">
        <f>[2]Total!$E$30</f>
        <v>218851.11268065643</v>
      </c>
      <c r="D10" s="6">
        <f>[3]Total!$E$30</f>
        <v>242927.25779482734</v>
      </c>
      <c r="E10" s="6">
        <f>[4]Total!$E$30</f>
        <v>287678.61730381468</v>
      </c>
      <c r="F10" s="6">
        <f>[5]Total!$E$30</f>
        <v>301106.70422934479</v>
      </c>
      <c r="G10" s="6">
        <f>[6]Total!$E$30</f>
        <v>326630.54966789973</v>
      </c>
      <c r="H10" s="6">
        <f>[7]Total!$E$30</f>
        <v>351329.55666217534</v>
      </c>
      <c r="I10" s="6">
        <f>[8]Total!$E$30</f>
        <v>366028.4164868943</v>
      </c>
      <c r="J10" s="6">
        <f>[9]Total!$E$30</f>
        <v>382568.11266801087</v>
      </c>
      <c r="K10" s="28">
        <f>B10/B$18</f>
        <v>0.85666101065515876</v>
      </c>
      <c r="L10" s="29">
        <f t="shared" ref="L10:S18" si="0">C10/C$18</f>
        <v>0.85115580977049532</v>
      </c>
      <c r="M10" s="29">
        <f t="shared" si="0"/>
        <v>0.85052547550351076</v>
      </c>
      <c r="N10" s="29">
        <f t="shared" si="0"/>
        <v>0.8626533027195078</v>
      </c>
      <c r="O10" s="29">
        <f t="shared" si="0"/>
        <v>0.86503987297234064</v>
      </c>
      <c r="P10" s="29">
        <f t="shared" si="0"/>
        <v>0.86647947999341057</v>
      </c>
      <c r="Q10" s="29">
        <f t="shared" si="0"/>
        <v>0.87435831728995461</v>
      </c>
      <c r="R10" s="29">
        <f t="shared" si="0"/>
        <v>0.86839920755427469</v>
      </c>
      <c r="S10" s="46">
        <f t="shared" si="0"/>
        <v>0.86941488495959007</v>
      </c>
      <c r="T10" s="29">
        <f>B10/Tabela1!B10</f>
        <v>5.8411718733611777E-2</v>
      </c>
      <c r="U10" s="9">
        <f>C10/Tabela1!C10</f>
        <v>5.8823654563414686E-2</v>
      </c>
      <c r="V10" s="9">
        <f>D10/Tabela1!D10</f>
        <v>5.9333632238416797E-2</v>
      </c>
      <c r="W10" s="9">
        <f>E10/Tabela1!E10</f>
        <v>6.3173864521584716E-2</v>
      </c>
      <c r="X10" s="9">
        <f>F10/Tabela1!F10</f>
        <v>6.0551540506559177E-2</v>
      </c>
      <c r="Y10" s="9">
        <f>G10/Tabela1!G10</f>
        <v>6.3354505065054315E-2</v>
      </c>
      <c r="Z10" s="9">
        <f>H10/Tabela1!H10</f>
        <v>6.4823080289754198E-2</v>
      </c>
      <c r="AA10" s="9">
        <f>I10/Tabela1!I10</f>
        <v>6.4533355422283736E-2</v>
      </c>
      <c r="AB10" s="9">
        <f>J10/Tabela1!J10</f>
        <v>6.3643082050524644E-2</v>
      </c>
    </row>
    <row r="11" spans="1:28" ht="18.75" x14ac:dyDescent="0.3">
      <c r="A11" s="30" t="s">
        <v>34</v>
      </c>
      <c r="B11" s="14">
        <f>+B12+B13</f>
        <v>88157.299892620955</v>
      </c>
      <c r="C11" s="8">
        <f t="shared" ref="C11:I11" si="1">+C12+C13</f>
        <v>101482.5098028932</v>
      </c>
      <c r="D11" s="8">
        <f t="shared" si="1"/>
        <v>116260.59588808342</v>
      </c>
      <c r="E11" s="8">
        <f t="shared" si="1"/>
        <v>131763.55261454795</v>
      </c>
      <c r="F11" s="8">
        <f t="shared" si="1"/>
        <v>146556.84674326415</v>
      </c>
      <c r="G11" s="8">
        <f t="shared" si="1"/>
        <v>157850.32672504126</v>
      </c>
      <c r="H11" s="8">
        <f t="shared" si="1"/>
        <v>167884.70717025397</v>
      </c>
      <c r="I11" s="8">
        <f t="shared" si="1"/>
        <v>177955.85756724561</v>
      </c>
      <c r="J11" s="8">
        <f t="shared" ref="J11" si="2">+J12+J13</f>
        <v>184744.38427282614</v>
      </c>
      <c r="K11" s="31">
        <f t="shared" ref="K11:K18" si="3">B11/B$18</f>
        <v>0.39145312131961557</v>
      </c>
      <c r="L11" s="32">
        <f t="shared" si="0"/>
        <v>0.3946858060295273</v>
      </c>
      <c r="M11" s="32">
        <f t="shared" si="0"/>
        <v>0.40704612359123737</v>
      </c>
      <c r="N11" s="32">
        <f t="shared" si="0"/>
        <v>0.3951154413431901</v>
      </c>
      <c r="O11" s="32">
        <f t="shared" si="0"/>
        <v>0.42103850332557535</v>
      </c>
      <c r="P11" s="32">
        <f t="shared" si="0"/>
        <v>0.41874242674657403</v>
      </c>
      <c r="Q11" s="32">
        <f t="shared" si="0"/>
        <v>0.41781679701161278</v>
      </c>
      <c r="R11" s="32">
        <f t="shared" si="0"/>
        <v>0.42219871116637925</v>
      </c>
      <c r="S11" s="47">
        <f t="shared" si="0"/>
        <v>0.41984554457332307</v>
      </c>
      <c r="T11" s="32">
        <f>B11/Tabela1!B11</f>
        <v>5.4478954815331292E-2</v>
      </c>
      <c r="U11" s="10">
        <f>C11/Tabela1!C11</f>
        <v>5.4951025488616786E-2</v>
      </c>
      <c r="V11" s="10">
        <f>D11/Tabela1!D11</f>
        <v>5.6468596553268677E-2</v>
      </c>
      <c r="W11" s="10">
        <f>E11/Tabela1!E11</f>
        <v>5.7146554065726288E-2</v>
      </c>
      <c r="X11" s="10">
        <f>F11/Tabela1!F11</f>
        <v>5.8264551540256768E-2</v>
      </c>
      <c r="Y11" s="10">
        <f>G11/Tabela1!G11</f>
        <v>5.907527889949974E-2</v>
      </c>
      <c r="Z11" s="10">
        <f>H11/Tabela1!H11</f>
        <v>5.9906705155890812E-2</v>
      </c>
      <c r="AA11" s="10">
        <f>I11/Tabela1!I11</f>
        <v>6.0932581086028226E-2</v>
      </c>
      <c r="AB11" s="10">
        <f>J11/Tabela1!J11</f>
        <v>6.0457496114019647E-2</v>
      </c>
    </row>
    <row r="12" spans="1:28" ht="18.75" x14ac:dyDescent="0.3">
      <c r="A12" s="33" t="s">
        <v>35</v>
      </c>
      <c r="B12" s="15">
        <f>[1]Total!$G$30</f>
        <v>69723.849956959981</v>
      </c>
      <c r="C12" s="6">
        <f>[2]Total!$G$30</f>
        <v>79871.401704956283</v>
      </c>
      <c r="D12" s="6">
        <f>[3]Total!$G$30</f>
        <v>92194.329398004731</v>
      </c>
      <c r="E12" s="6">
        <f>[4]Total!$G$30</f>
        <v>104346.09529062023</v>
      </c>
      <c r="F12" s="6">
        <f>[5]Total!$G$30</f>
        <v>116834.40425157904</v>
      </c>
      <c r="G12" s="6">
        <f>[6]Total!$G$30</f>
        <v>125965.74544497124</v>
      </c>
      <c r="H12" s="6">
        <f>[7]Total!$G$30</f>
        <v>133728.6798190407</v>
      </c>
      <c r="I12" s="6">
        <f>[8]Total!$G$30</f>
        <v>141069.91447672303</v>
      </c>
      <c r="J12" s="6">
        <f>[9]Total!$G$30</f>
        <v>146974.03410104749</v>
      </c>
      <c r="K12" s="28">
        <f t="shared" si="3"/>
        <v>0.30960134588193178</v>
      </c>
      <c r="L12" s="29">
        <f t="shared" si="0"/>
        <v>0.31063587825978367</v>
      </c>
      <c r="M12" s="29">
        <f t="shared" si="0"/>
        <v>0.32278644464093953</v>
      </c>
      <c r="N12" s="29">
        <f t="shared" si="0"/>
        <v>0.31289952855020348</v>
      </c>
      <c r="O12" s="29">
        <f t="shared" si="0"/>
        <v>0.33564984370326567</v>
      </c>
      <c r="P12" s="29">
        <f t="shared" si="0"/>
        <v>0.3341595993427911</v>
      </c>
      <c r="Q12" s="29">
        <f t="shared" si="0"/>
        <v>0.33281225915306556</v>
      </c>
      <c r="R12" s="29">
        <f t="shared" si="0"/>
        <v>0.33468713472338257</v>
      </c>
      <c r="S12" s="46">
        <f t="shared" si="0"/>
        <v>0.33400957559914729</v>
      </c>
      <c r="T12" s="29">
        <f>B12/Tabela1!B12</f>
        <v>5.4587543075319891E-2</v>
      </c>
      <c r="U12" s="9">
        <f>C12/Tabela1!C12</f>
        <v>5.4945225452364056E-2</v>
      </c>
      <c r="V12" s="9">
        <f>D12/Tabela1!D12</f>
        <v>5.6665822198513884E-2</v>
      </c>
      <c r="W12" s="9">
        <f>E12/Tabela1!E12</f>
        <v>5.726348515847253E-2</v>
      </c>
      <c r="X12" s="9">
        <f>F12/Tabela1!F12</f>
        <v>5.8405258250477286E-2</v>
      </c>
      <c r="Y12" s="9">
        <f>G12/Tabela1!G12</f>
        <v>5.9226491712135169E-2</v>
      </c>
      <c r="Z12" s="9">
        <f>H12/Tabela1!H12</f>
        <v>5.9987063076098031E-2</v>
      </c>
      <c r="AA12" s="9">
        <f>I12/Tabela1!I12</f>
        <v>6.1007031565967609E-2</v>
      </c>
      <c r="AB12" s="9">
        <f>J12/Tabela1!J12</f>
        <v>6.0675455332517919E-2</v>
      </c>
    </row>
    <row r="13" spans="1:28" ht="18.75" x14ac:dyDescent="0.3">
      <c r="A13" s="33" t="s">
        <v>36</v>
      </c>
      <c r="B13" s="15">
        <f>[1]Total!$J$30+[1]Total!$P$30</f>
        <v>18433.44993566097</v>
      </c>
      <c r="C13" s="6">
        <f>[2]Total!$J$30+[2]Total!$P$30</f>
        <v>21611.108097936914</v>
      </c>
      <c r="D13" s="6">
        <f>[3]Total!$J$30+[3]Total!$P$30</f>
        <v>24066.266490078699</v>
      </c>
      <c r="E13" s="6">
        <f>[4]Total!$J$30+[4]Total!$P$30</f>
        <v>27417.457323927731</v>
      </c>
      <c r="F13" s="6">
        <f>[5]Total!$J$30+[5]Total!$P$30</f>
        <v>29722.442491685124</v>
      </c>
      <c r="G13" s="6">
        <f>[6]Total!$J$30+[6]Total!$P$30</f>
        <v>31884.581280070026</v>
      </c>
      <c r="H13" s="6">
        <f>[7]Total!$J$30+[7]Total!$P$30</f>
        <v>34156.027351213284</v>
      </c>
      <c r="I13" s="6">
        <f>[8]Total!$J$30+[8]Total!$P$30</f>
        <v>36885.943090522574</v>
      </c>
      <c r="J13" s="6">
        <f>[9]Total!$J$30+[9]Total!$P$30</f>
        <v>37770.350171778635</v>
      </c>
      <c r="K13" s="28">
        <f t="shared" si="3"/>
        <v>8.1851775437683766E-2</v>
      </c>
      <c r="L13" s="29">
        <f t="shared" si="0"/>
        <v>8.4049927769743654E-2</v>
      </c>
      <c r="M13" s="29">
        <f t="shared" si="0"/>
        <v>8.4259678950297859E-2</v>
      </c>
      <c r="N13" s="29">
        <f t="shared" si="0"/>
        <v>8.2215912792986665E-2</v>
      </c>
      <c r="O13" s="29">
        <f t="shared" si="0"/>
        <v>8.5388659622309696E-2</v>
      </c>
      <c r="P13" s="29">
        <f t="shared" si="0"/>
        <v>8.4582827403782937E-2</v>
      </c>
      <c r="Q13" s="29">
        <f t="shared" si="0"/>
        <v>8.5004537858547266E-2</v>
      </c>
      <c r="R13" s="29">
        <f t="shared" si="0"/>
        <v>8.7511576442996675E-2</v>
      </c>
      <c r="S13" s="46">
        <f t="shared" si="0"/>
        <v>8.5835968974175753E-2</v>
      </c>
      <c r="T13" s="29">
        <f>B13/Tabela1!B13</f>
        <v>5.407210200982962E-2</v>
      </c>
      <c r="U13" s="9">
        <f>C13/Tabela1!C13</f>
        <v>5.497247217924256E-2</v>
      </c>
      <c r="V13" s="9">
        <f>D13/Tabela1!D13</f>
        <v>5.5725590489008742E-2</v>
      </c>
      <c r="W13" s="9">
        <f>E13/Tabela1!E13</f>
        <v>5.6705868058580265E-2</v>
      </c>
      <c r="X13" s="9">
        <f>F13/Tabela1!F13</f>
        <v>5.7717963515001407E-2</v>
      </c>
      <c r="Y13" s="9">
        <f>G13/Tabela1!G13</f>
        <v>5.8485361097176732E-2</v>
      </c>
      <c r="Z13" s="9">
        <f>H13/Tabela1!H13</f>
        <v>5.9594146237617933E-2</v>
      </c>
      <c r="AA13" s="9">
        <f>I13/Tabela1!I13</f>
        <v>6.0649514603395981E-2</v>
      </c>
      <c r="AB13" s="9">
        <f>J13/Tabela1!J13</f>
        <v>5.9624058047718746E-2</v>
      </c>
    </row>
    <row r="14" spans="1:28" ht="18.75" x14ac:dyDescent="0.3">
      <c r="A14" s="30" t="s">
        <v>43</v>
      </c>
      <c r="B14" s="14">
        <f t="shared" ref="B14:I14" si="4">+B15+B16</f>
        <v>34885.753894919784</v>
      </c>
      <c r="C14" s="8">
        <f t="shared" si="4"/>
        <v>40501.140035303128</v>
      </c>
      <c r="D14" s="8">
        <f t="shared" si="4"/>
        <v>45000.209879017486</v>
      </c>
      <c r="E14" s="8">
        <f t="shared" si="4"/>
        <v>48383.264773187635</v>
      </c>
      <c r="F14" s="8">
        <f t="shared" si="4"/>
        <v>49948.835473854175</v>
      </c>
      <c r="G14" s="8">
        <f t="shared" si="4"/>
        <v>53479.551128334999</v>
      </c>
      <c r="H14" s="8">
        <f t="shared" si="4"/>
        <v>53657.460367800901</v>
      </c>
      <c r="I14" s="8">
        <f t="shared" si="4"/>
        <v>59588.888297567151</v>
      </c>
      <c r="J14" s="8">
        <f t="shared" ref="J14" si="5">+J15+J16</f>
        <v>62631.916252642113</v>
      </c>
      <c r="K14" s="31">
        <f t="shared" si="3"/>
        <v>0.15490648271201587</v>
      </c>
      <c r="L14" s="32">
        <f t="shared" si="0"/>
        <v>0.1575170453607824</v>
      </c>
      <c r="M14" s="32">
        <f t="shared" si="0"/>
        <v>0.15755261576053611</v>
      </c>
      <c r="N14" s="32">
        <f t="shared" si="0"/>
        <v>0.14508545523515096</v>
      </c>
      <c r="O14" s="32">
        <f t="shared" si="0"/>
        <v>0.14349642065926571</v>
      </c>
      <c r="P14" s="32">
        <f t="shared" si="0"/>
        <v>0.14186956394334715</v>
      </c>
      <c r="Q14" s="32">
        <f t="shared" si="0"/>
        <v>0.13353800119457429</v>
      </c>
      <c r="R14" s="32">
        <f t="shared" si="0"/>
        <v>0.14137411481138462</v>
      </c>
      <c r="S14" s="47">
        <f t="shared" si="0"/>
        <v>0.14233575266855406</v>
      </c>
      <c r="T14" s="32">
        <f>B14/Tabela1!B14</f>
        <v>5.5737390288977839E-2</v>
      </c>
      <c r="U14" s="10">
        <f>C14/Tabela1!C14</f>
        <v>5.8079473478221712E-2</v>
      </c>
      <c r="V14" s="10">
        <f>D14/Tabela1!D14</f>
        <v>5.87850747729829E-2</v>
      </c>
      <c r="W14" s="10">
        <f>E14/Tabela1!E14</f>
        <v>5.8440602855162525E-2</v>
      </c>
      <c r="X14" s="10">
        <f>F14/Tabela1!F14</f>
        <v>5.7922251606088916E-2</v>
      </c>
      <c r="Y14" s="10">
        <f>G14/Tabela1!G14</f>
        <v>5.9492122487538122E-2</v>
      </c>
      <c r="Z14" s="10">
        <f>H14/Tabela1!H14</f>
        <v>5.8940277434231275E-2</v>
      </c>
      <c r="AA14" s="10">
        <f>I14/Tabela1!I14</f>
        <v>6.0595439137072778E-2</v>
      </c>
      <c r="AB14" s="10">
        <f>J14/Tabela1!J14</f>
        <v>5.8145523918164362E-2</v>
      </c>
    </row>
    <row r="15" spans="1:28" ht="18.75" x14ac:dyDescent="0.3">
      <c r="A15" s="33" t="s">
        <v>37</v>
      </c>
      <c r="B15" s="15">
        <f>[1]Impostos!$B$30</f>
        <v>32280.693604844073</v>
      </c>
      <c r="C15" s="6">
        <f>[2]Impostos!$B$30</f>
        <v>38271.155849317176</v>
      </c>
      <c r="D15" s="6">
        <f>[3]Impostos!$B$30</f>
        <v>42692.943823489222</v>
      </c>
      <c r="E15" s="6">
        <f>[4]Impostos!$B$30</f>
        <v>45802.534854196041</v>
      </c>
      <c r="F15" s="6">
        <f>[5]Impostos!$B$30</f>
        <v>46977.486612309731</v>
      </c>
      <c r="G15" s="6">
        <f>[6]Impostos!$B$30</f>
        <v>50332.271967972913</v>
      </c>
      <c r="H15" s="6">
        <f>[7]Impostos!$B$30</f>
        <v>50484.607753976103</v>
      </c>
      <c r="I15" s="6">
        <f>[8]Impostos!$B$30</f>
        <v>55469.453735445401</v>
      </c>
      <c r="J15" s="6">
        <f>[9]Impostos!$B$30</f>
        <v>57461.290193883317</v>
      </c>
      <c r="K15" s="28">
        <f t="shared" si="3"/>
        <v>0.14333898934484121</v>
      </c>
      <c r="L15" s="29">
        <f t="shared" si="0"/>
        <v>0.14884419022950468</v>
      </c>
      <c r="M15" s="29">
        <f t="shared" si="0"/>
        <v>0.14947452449648913</v>
      </c>
      <c r="N15" s="29">
        <f t="shared" si="0"/>
        <v>0.13734669728049215</v>
      </c>
      <c r="O15" s="29">
        <f t="shared" si="0"/>
        <v>0.13496012702765942</v>
      </c>
      <c r="P15" s="29">
        <f t="shared" si="0"/>
        <v>0.13352052000658937</v>
      </c>
      <c r="Q15" s="29">
        <f t="shared" si="0"/>
        <v>0.12564168271004536</v>
      </c>
      <c r="R15" s="29">
        <f t="shared" si="0"/>
        <v>0.13160079244572534</v>
      </c>
      <c r="S15" s="46">
        <f t="shared" si="0"/>
        <v>0.13058511504040987</v>
      </c>
      <c r="T15" s="29">
        <f>B15/Tabela1!B15</f>
        <v>5.536930706637154E-2</v>
      </c>
      <c r="U15" s="9">
        <f>C15/Tabela1!C15</f>
        <v>5.8347203168243093E-2</v>
      </c>
      <c r="V15" s="9">
        <f>D15/Tabela1!D15</f>
        <v>5.9254524037425677E-2</v>
      </c>
      <c r="W15" s="9">
        <f>E15/Tabela1!E15</f>
        <v>5.8882827616552363E-2</v>
      </c>
      <c r="X15" s="9">
        <f>F15/Tabela1!F15</f>
        <v>5.8268906378377505E-2</v>
      </c>
      <c r="Y15" s="9">
        <f>G15/Tabela1!G15</f>
        <v>5.9906106466869245E-2</v>
      </c>
      <c r="Z15" s="9">
        <f>H15/Tabela1!H15</f>
        <v>5.9428194449452194E-2</v>
      </c>
      <c r="AA15" s="9">
        <f>I15/Tabela1!I15</f>
        <v>6.0718375108444848E-2</v>
      </c>
      <c r="AB15" s="9">
        <f>J15/Tabela1!J15</f>
        <v>5.7866879149844543E-2</v>
      </c>
    </row>
    <row r="16" spans="1:28" ht="18.75" x14ac:dyDescent="0.3">
      <c r="A16" s="34" t="s">
        <v>42</v>
      </c>
      <c r="B16" s="15">
        <f>[1]Total!$Q$30</f>
        <v>2605.0602900757121</v>
      </c>
      <c r="C16" s="6">
        <f>[2]Total!$Q$30</f>
        <v>2229.9841859859507</v>
      </c>
      <c r="D16" s="6">
        <f>[3]Total!$Q$30</f>
        <v>2307.2660555282619</v>
      </c>
      <c r="E16" s="6">
        <f>[4]Total!$Q$30</f>
        <v>2580.729918991593</v>
      </c>
      <c r="F16" s="6">
        <f>[5]Total!$Q$30</f>
        <v>2971.3488615444458</v>
      </c>
      <c r="G16" s="6">
        <f>[6]Total!$Q$30</f>
        <v>3147.2791603620872</v>
      </c>
      <c r="H16" s="6">
        <f>[7]Total!$Q$30</f>
        <v>3172.8526138247998</v>
      </c>
      <c r="I16" s="6">
        <f>[8]Total!$Q$30</f>
        <v>4119.4345621217508</v>
      </c>
      <c r="J16" s="6">
        <f>[9]Total!$Q$30</f>
        <v>5170.6260587587985</v>
      </c>
      <c r="K16" s="28">
        <f t="shared" si="3"/>
        <v>1.1567493367174666E-2</v>
      </c>
      <c r="L16" s="29">
        <f t="shared" si="0"/>
        <v>8.6728551312777249E-3</v>
      </c>
      <c r="M16" s="29">
        <f t="shared" si="0"/>
        <v>8.0780912640469847E-3</v>
      </c>
      <c r="N16" s="29">
        <f t="shared" si="0"/>
        <v>7.738757954658817E-3</v>
      </c>
      <c r="O16" s="29">
        <f t="shared" si="0"/>
        <v>8.5362936316062954E-3</v>
      </c>
      <c r="P16" s="29">
        <f t="shared" si="0"/>
        <v>8.3490439367577812E-3</v>
      </c>
      <c r="Q16" s="29">
        <f t="shared" si="0"/>
        <v>7.8963184845289216E-3</v>
      </c>
      <c r="R16" s="29">
        <f t="shared" si="0"/>
        <v>9.7733223656592937E-3</v>
      </c>
      <c r="S16" s="46">
        <f t="shared" si="0"/>
        <v>1.1750637628144203E-2</v>
      </c>
      <c r="T16" s="29">
        <f>B16/Tabela1!B16</f>
        <v>6.0741006577031152E-2</v>
      </c>
      <c r="U16" s="9">
        <f>C16/Tabela1!C16</f>
        <v>5.3839643303458563E-2</v>
      </c>
      <c r="V16" s="9">
        <f>D16/Tabela1!D16</f>
        <v>5.1269161067667976E-2</v>
      </c>
      <c r="W16" s="9">
        <f>E16/Tabela1!E16</f>
        <v>5.1567156595763768E-2</v>
      </c>
      <c r="X16" s="9">
        <f>F16/Tabela1!F16</f>
        <v>5.2942571120099174E-2</v>
      </c>
      <c r="Y16" s="9">
        <f>G16/Tabela1!G16</f>
        <v>5.3571620969924384E-2</v>
      </c>
      <c r="Z16" s="9">
        <f>H16/Tabela1!H16</f>
        <v>5.2130201988446367E-2</v>
      </c>
      <c r="AA16" s="9">
        <f>I16/Tabela1!I16</f>
        <v>5.8987263905747045E-2</v>
      </c>
      <c r="AB16" s="9">
        <f>J16/Tabela1!J16</f>
        <v>6.1432937597381367E-2</v>
      </c>
    </row>
    <row r="17" spans="1:28" ht="37.5" x14ac:dyDescent="0.3">
      <c r="A17" s="35" t="s">
        <v>41</v>
      </c>
      <c r="B17" s="14">
        <f>[1]Total!$V$30</f>
        <v>102162.20091942544</v>
      </c>
      <c r="C17" s="8">
        <f>[2]Total!$V$30</f>
        <v>115138.61869177729</v>
      </c>
      <c r="D17" s="8">
        <f>[3]Total!$V$30</f>
        <v>124359.39585121565</v>
      </c>
      <c r="E17" s="8">
        <f>[4]Total!$V$30</f>
        <v>153334.33477027513</v>
      </c>
      <c r="F17" s="8">
        <f>[5]Total!$V$30</f>
        <v>151578.50862453616</v>
      </c>
      <c r="G17" s="8">
        <f>[6]Total!$V$30</f>
        <v>165632.94378249638</v>
      </c>
      <c r="H17" s="8">
        <f>[7]Total!$V$30</f>
        <v>180271.99687809657</v>
      </c>
      <c r="I17" s="8">
        <f>[8]Total!$V$30</f>
        <v>183953.12435752695</v>
      </c>
      <c r="J17" s="8">
        <f>[9]Total!$V$30</f>
        <v>192653.10233642595</v>
      </c>
      <c r="K17" s="31">
        <f t="shared" si="3"/>
        <v>0.45364039596836858</v>
      </c>
      <c r="L17" s="32">
        <f t="shared" si="0"/>
        <v>0.44779714860969033</v>
      </c>
      <c r="M17" s="32">
        <f t="shared" si="0"/>
        <v>0.43540126064822648</v>
      </c>
      <c r="N17" s="32">
        <f t="shared" si="0"/>
        <v>0.45979910342165886</v>
      </c>
      <c r="O17" s="32">
        <f t="shared" si="0"/>
        <v>0.43546507601515894</v>
      </c>
      <c r="P17" s="32">
        <f t="shared" si="0"/>
        <v>0.43938800931007876</v>
      </c>
      <c r="Q17" s="32">
        <f t="shared" si="0"/>
        <v>0.44864520179381284</v>
      </c>
      <c r="R17" s="32">
        <f t="shared" si="0"/>
        <v>0.43642717402223613</v>
      </c>
      <c r="S17" s="47">
        <f t="shared" si="0"/>
        <v>0.43781870275812279</v>
      </c>
      <c r="T17" s="32">
        <f>B17/Tabela1!B17</f>
        <v>6.2227168687925348E-2</v>
      </c>
      <c r="U17" s="10">
        <f>C17/Tabela1!C17</f>
        <v>6.283963839855633E-2</v>
      </c>
      <c r="V17" s="10">
        <f>D17/Tabela1!D17</f>
        <v>6.2479537224749811E-2</v>
      </c>
      <c r="W17" s="10">
        <f>E17/Tabela1!E17</f>
        <v>6.9760812106214584E-2</v>
      </c>
      <c r="X17" s="10">
        <f>F17/Tabela1!F17</f>
        <v>6.3125071004757699E-2</v>
      </c>
      <c r="Y17" s="10">
        <f>G17/Tabela1!G17</f>
        <v>6.8306977053460047E-2</v>
      </c>
      <c r="Z17" s="10">
        <f>H17/Tabela1!H17</f>
        <v>7.051454940661471E-2</v>
      </c>
      <c r="AA17" s="53">
        <f>I17/Tabela1!I17</f>
        <v>6.8599473647369499E-2</v>
      </c>
      <c r="AB17" s="53">
        <f>J17/Tabela1!J17</f>
        <v>6.7098227693699275E-2</v>
      </c>
    </row>
    <row r="18" spans="1:28" ht="18.75" x14ac:dyDescent="0.3">
      <c r="A18" s="36" t="s">
        <v>38</v>
      </c>
      <c r="B18" s="37">
        <f t="shared" ref="B18:I18" si="6">B11+B14+B17</f>
        <v>225205.25470696617</v>
      </c>
      <c r="C18" s="38">
        <f t="shared" si="6"/>
        <v>257122.2685299736</v>
      </c>
      <c r="D18" s="38">
        <f t="shared" si="6"/>
        <v>285620.20161831658</v>
      </c>
      <c r="E18" s="38">
        <f t="shared" si="6"/>
        <v>333481.15215801075</v>
      </c>
      <c r="F18" s="38">
        <f t="shared" si="6"/>
        <v>348084.19084165449</v>
      </c>
      <c r="G18" s="38">
        <f t="shared" si="6"/>
        <v>376962.82163587265</v>
      </c>
      <c r="H18" s="38">
        <f t="shared" si="6"/>
        <v>401814.16441615147</v>
      </c>
      <c r="I18" s="38">
        <f t="shared" si="6"/>
        <v>421497.8702223397</v>
      </c>
      <c r="J18" s="38">
        <f t="shared" ref="J18" si="7">J11+J14+J17</f>
        <v>440029.40286189422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5.7955255239582615E-2</v>
      </c>
      <c r="U18" s="40">
        <f>C18/Tabela1!C18</f>
        <v>5.8752245240468841E-2</v>
      </c>
      <c r="V18" s="40">
        <f>D18/Tabela1!D18</f>
        <v>5.9321794153460887E-2</v>
      </c>
      <c r="W18" s="40">
        <f>E18/Tabela1!E18</f>
        <v>6.254782175352111E-2</v>
      </c>
      <c r="X18" s="40">
        <f>F18/Tabela1!F18</f>
        <v>6.0233091373633571E-2</v>
      </c>
      <c r="Y18" s="40">
        <f>G18/Tabela1!G18</f>
        <v>6.2871283058566305E-2</v>
      </c>
      <c r="Z18" s="40">
        <f>H18/Tabela1!H18</f>
        <v>6.4092062883957024E-2</v>
      </c>
      <c r="AA18" s="52">
        <f>I18/Tabela1!I18</f>
        <v>6.4004132459056853E-2</v>
      </c>
      <c r="AB18" s="52">
        <f>J18/Tabela1!J18</f>
        <v>6.2824178277092732E-2</v>
      </c>
    </row>
    <row r="19" spans="1:28" ht="18.75" x14ac:dyDescent="0.3">
      <c r="A19" s="41" t="s">
        <v>39</v>
      </c>
      <c r="B19" s="16">
        <f>[10]PIB_UF!B$29</f>
        <v>225205.25470696637</v>
      </c>
      <c r="C19" s="7">
        <f>[10]PIB_UF!C$29</f>
        <v>257122.26852997398</v>
      </c>
      <c r="D19" s="7">
        <f>[10]PIB_UF!D$29</f>
        <v>285620.20161831699</v>
      </c>
      <c r="E19" s="7">
        <f>[10]PIB_UF!E$29</f>
        <v>333481.15215801098</v>
      </c>
      <c r="F19" s="7">
        <f>[10]PIB_UF!F$29</f>
        <v>348084.19084165536</v>
      </c>
      <c r="G19" s="7">
        <f>[10]PIB_UF!G$29</f>
        <v>376962.82163587271</v>
      </c>
      <c r="H19" s="7">
        <f>[10]PIB_UF!H$29</f>
        <v>401814.16441615159</v>
      </c>
      <c r="I19" s="7">
        <f>[10]PIB_UF!I$29</f>
        <v>421497.87022234051</v>
      </c>
      <c r="J19" s="7">
        <f>[10]PIB_UF!J$29</f>
        <v>440029.40286189341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27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[1]Total!$E$31</f>
        <v>130469.64060694695</v>
      </c>
      <c r="C10" s="6">
        <f>[2]Total!$E$31</f>
        <v>146944.76573284611</v>
      </c>
      <c r="D10" s="6">
        <f>[3]Total!$E$31</f>
        <v>162052.28724830458</v>
      </c>
      <c r="E10" s="6">
        <f>[4]Total!$E$31</f>
        <v>180971.62408057146</v>
      </c>
      <c r="F10" s="6">
        <f>[5]Total!$E$31</f>
        <v>204832.30134384616</v>
      </c>
      <c r="G10" s="6">
        <f>[6]Total!$E$31</f>
        <v>209670.42140608333</v>
      </c>
      <c r="H10" s="6">
        <f>[7]Total!$E$31</f>
        <v>217913.09401732037</v>
      </c>
      <c r="I10" s="6">
        <f>[8]Total!$E$31</f>
        <v>233947.78549211772</v>
      </c>
      <c r="J10" s="6">
        <f>[9]Total!$E$31</f>
        <v>247908.03423926851</v>
      </c>
      <c r="K10" s="28">
        <f>B10/B$18</f>
        <v>0.84871546998230429</v>
      </c>
      <c r="L10" s="29">
        <f t="shared" ref="L10:S18" si="0">C10/C$18</f>
        <v>0.84417867804756819</v>
      </c>
      <c r="M10" s="29">
        <f t="shared" si="0"/>
        <v>0.8449259947468124</v>
      </c>
      <c r="N10" s="29">
        <f t="shared" si="0"/>
        <v>0.8436424082667463</v>
      </c>
      <c r="O10" s="29">
        <f t="shared" si="0"/>
        <v>0.84448342489164219</v>
      </c>
      <c r="P10" s="29">
        <f t="shared" si="0"/>
        <v>0.84178064288069143</v>
      </c>
      <c r="Q10" s="29">
        <f t="shared" si="0"/>
        <v>0.8487210583757151</v>
      </c>
      <c r="R10" s="29">
        <f t="shared" si="0"/>
        <v>0.84375369089469188</v>
      </c>
      <c r="S10" s="46">
        <f t="shared" si="0"/>
        <v>0.83127268620429462</v>
      </c>
      <c r="T10" s="29">
        <f>B10/Tabela1!B10</f>
        <v>3.9502258846007408E-2</v>
      </c>
      <c r="U10" s="9">
        <f>C10/Tabela1!C10</f>
        <v>3.9496386531896466E-2</v>
      </c>
      <c r="V10" s="9">
        <f>D10/Tabela1!D10</f>
        <v>3.9580370281485637E-2</v>
      </c>
      <c r="W10" s="9">
        <f>E10/Tabela1!E10</f>
        <v>3.9741142282546632E-2</v>
      </c>
      <c r="X10" s="9">
        <f>F10/Tabela1!F10</f>
        <v>4.1191083485230796E-2</v>
      </c>
      <c r="Y10" s="9">
        <f>G10/Tabela1!G10</f>
        <v>4.0668473259680669E-2</v>
      </c>
      <c r="Z10" s="9">
        <f>H10/Tabela1!H10</f>
        <v>4.020668834093092E-2</v>
      </c>
      <c r="AA10" s="9">
        <f>I10/Tabela1!I10</f>
        <v>4.1246621604745258E-2</v>
      </c>
      <c r="AB10" s="9">
        <f>J10/Tabela1!J10</f>
        <v>4.1241365502319646E-2</v>
      </c>
    </row>
    <row r="11" spans="1:28" ht="18.75" x14ac:dyDescent="0.3">
      <c r="A11" s="30" t="s">
        <v>34</v>
      </c>
      <c r="B11" s="14">
        <f>+B12+B13</f>
        <v>62836.952609438435</v>
      </c>
      <c r="C11" s="8">
        <f t="shared" ref="C11:I11" si="1">+C12+C13</f>
        <v>69686.347403865351</v>
      </c>
      <c r="D11" s="8">
        <f t="shared" si="1"/>
        <v>78962.255825008207</v>
      </c>
      <c r="E11" s="8">
        <f t="shared" si="1"/>
        <v>90744.120753428622</v>
      </c>
      <c r="F11" s="8">
        <f t="shared" si="1"/>
        <v>100721.95069192063</v>
      </c>
      <c r="G11" s="8">
        <f t="shared" si="1"/>
        <v>107911.1624111002</v>
      </c>
      <c r="H11" s="8">
        <f t="shared" si="1"/>
        <v>114757.84524696812</v>
      </c>
      <c r="I11" s="8">
        <f t="shared" si="1"/>
        <v>122629.68824964252</v>
      </c>
      <c r="J11" s="8">
        <f t="shared" ref="J11" si="2">+J12+J13</f>
        <v>130221.09833995067</v>
      </c>
      <c r="K11" s="31">
        <f t="shared" ref="K11:K18" si="3">B11/B$18</f>
        <v>0.40875941343963268</v>
      </c>
      <c r="L11" s="32">
        <f t="shared" si="0"/>
        <v>0.40033905485487498</v>
      </c>
      <c r="M11" s="32">
        <f t="shared" si="0"/>
        <v>0.41170207272773529</v>
      </c>
      <c r="N11" s="32">
        <f t="shared" si="0"/>
        <v>0.42302537183612382</v>
      </c>
      <c r="O11" s="32">
        <f t="shared" si="0"/>
        <v>0.41525685804455115</v>
      </c>
      <c r="P11" s="32">
        <f t="shared" si="0"/>
        <v>0.43323959125587513</v>
      </c>
      <c r="Q11" s="32">
        <f t="shared" si="0"/>
        <v>0.44695524293359756</v>
      </c>
      <c r="R11" s="32">
        <f t="shared" si="0"/>
        <v>0.44227497967655455</v>
      </c>
      <c r="S11" s="47">
        <f t="shared" si="0"/>
        <v>0.43665080298707709</v>
      </c>
      <c r="T11" s="32">
        <f>B11/Tabela1!B11</f>
        <v>3.8831628306588491E-2</v>
      </c>
      <c r="U11" s="10">
        <f>C11/Tabela1!C11</f>
        <v>3.7733952972152818E-2</v>
      </c>
      <c r="V11" s="10">
        <f>D11/Tabela1!D11</f>
        <v>3.8352528069017136E-2</v>
      </c>
      <c r="W11" s="10">
        <f>E11/Tabela1!E11</f>
        <v>3.935620814621274E-2</v>
      </c>
      <c r="X11" s="10">
        <f>F11/Tabela1!F11</f>
        <v>4.0042614301090858E-2</v>
      </c>
      <c r="Y11" s="10">
        <f>G11/Tabela1!G11</f>
        <v>4.0385611788497172E-2</v>
      </c>
      <c r="Z11" s="10">
        <f>H11/Tabela1!H11</f>
        <v>4.0949318823683453E-2</v>
      </c>
      <c r="AA11" s="10">
        <f>I11/Tabela1!I11</f>
        <v>4.1988746675574569E-2</v>
      </c>
      <c r="AB11" s="10">
        <f>J11/Tabela1!J11</f>
        <v>4.2614781379359881E-2</v>
      </c>
    </row>
    <row r="12" spans="1:28" ht="18.75" x14ac:dyDescent="0.3">
      <c r="A12" s="33" t="s">
        <v>35</v>
      </c>
      <c r="B12" s="15">
        <f>[1]Total!$G$31</f>
        <v>49385.422416148052</v>
      </c>
      <c r="C12" s="6">
        <f>[2]Total!$G$31</f>
        <v>54641.991102624233</v>
      </c>
      <c r="D12" s="6">
        <f>[3]Total!$G$31</f>
        <v>62080.078096813762</v>
      </c>
      <c r="E12" s="6">
        <f>[4]Total!$G$31</f>
        <v>71692.582984454217</v>
      </c>
      <c r="F12" s="6">
        <f>[5]Total!$G$31</f>
        <v>80010.538830252117</v>
      </c>
      <c r="G12" s="6">
        <f>[6]Total!$G$31</f>
        <v>85883.727716581547</v>
      </c>
      <c r="H12" s="6">
        <f>[7]Total!$G$31</f>
        <v>91184.630684786622</v>
      </c>
      <c r="I12" s="6">
        <f>[8]Total!$G$31</f>
        <v>97032.596250024144</v>
      </c>
      <c r="J12" s="6">
        <f>[9]Total!$G$31</f>
        <v>103073.40989146812</v>
      </c>
      <c r="K12" s="28">
        <f t="shared" si="3"/>
        <v>0.32125613132074471</v>
      </c>
      <c r="L12" s="29">
        <f t="shared" si="0"/>
        <v>0.31391117325514606</v>
      </c>
      <c r="M12" s="29">
        <f t="shared" si="0"/>
        <v>0.32367992226816866</v>
      </c>
      <c r="N12" s="29">
        <f t="shared" si="0"/>
        <v>0.33421208253588175</v>
      </c>
      <c r="O12" s="29">
        <f t="shared" si="0"/>
        <v>0.3298677670245635</v>
      </c>
      <c r="P12" s="29">
        <f t="shared" si="0"/>
        <v>0.34480428400644553</v>
      </c>
      <c r="Q12" s="29">
        <f t="shared" si="0"/>
        <v>0.3551430289739248</v>
      </c>
      <c r="R12" s="29">
        <f t="shared" si="0"/>
        <v>0.3499567694168696</v>
      </c>
      <c r="S12" s="46">
        <f t="shared" si="0"/>
        <v>0.34562054666619196</v>
      </c>
      <c r="T12" s="29">
        <f>B12/Tabela1!B12</f>
        <v>3.8664372020455924E-2</v>
      </c>
      <c r="U12" s="9">
        <f>C12/Tabela1!C12</f>
        <v>3.7589380632009811E-2</v>
      </c>
      <c r="V12" s="9">
        <f>D12/Tabela1!D12</f>
        <v>3.8156562236245709E-2</v>
      </c>
      <c r="W12" s="9">
        <f>E12/Tabela1!E12</f>
        <v>3.9343754553237124E-2</v>
      </c>
      <c r="X12" s="9">
        <f>F12/Tabela1!F12</f>
        <v>3.9997090010218964E-2</v>
      </c>
      <c r="Y12" s="9">
        <f>G12/Tabela1!G12</f>
        <v>4.0380754861927867E-2</v>
      </c>
      <c r="Z12" s="9">
        <f>H12/Tabela1!H12</f>
        <v>4.0902955146650433E-2</v>
      </c>
      <c r="AA12" s="9">
        <f>I12/Tabela1!I12</f>
        <v>4.1962672794628918E-2</v>
      </c>
      <c r="AB12" s="9">
        <f>J12/Tabela1!J12</f>
        <v>4.2551911404570424E-2</v>
      </c>
    </row>
    <row r="13" spans="1:28" ht="18.75" x14ac:dyDescent="0.3">
      <c r="A13" s="33" t="s">
        <v>36</v>
      </c>
      <c r="B13" s="15">
        <f>[1]Total!$J$31+[1]Total!$P$31</f>
        <v>13451.530193290382</v>
      </c>
      <c r="C13" s="6">
        <f>[2]Total!$J$31+[2]Total!$P$31</f>
        <v>15044.356301241114</v>
      </c>
      <c r="D13" s="6">
        <f>[3]Total!$J$31+[3]Total!$P$31</f>
        <v>16882.177728194441</v>
      </c>
      <c r="E13" s="6">
        <f>[4]Total!$J$31+[4]Total!$P$31</f>
        <v>19051.537768974409</v>
      </c>
      <c r="F13" s="6">
        <f>[5]Total!$J$31+[5]Total!$P$31</f>
        <v>20711.411861668515</v>
      </c>
      <c r="G13" s="6">
        <f>[6]Total!$J$31+[6]Total!$P$31</f>
        <v>22027.434694518655</v>
      </c>
      <c r="H13" s="6">
        <f>[7]Total!$J$31+[7]Total!$P$31</f>
        <v>23573.2145621815</v>
      </c>
      <c r="I13" s="6">
        <f>[8]Total!$J$31+[8]Total!$P$31</f>
        <v>25597.091999618387</v>
      </c>
      <c r="J13" s="6">
        <f>[9]Total!$J$31+[9]Total!$P$31</f>
        <v>27147.688448482535</v>
      </c>
      <c r="K13" s="28">
        <f t="shared" si="3"/>
        <v>8.7503282118887984E-2</v>
      </c>
      <c r="L13" s="29">
        <f t="shared" si="0"/>
        <v>8.6427881599728917E-2</v>
      </c>
      <c r="M13" s="29">
        <f t="shared" si="0"/>
        <v>8.8022150459566587E-2</v>
      </c>
      <c r="N13" s="29">
        <f t="shared" si="0"/>
        <v>8.8813289300242057E-2</v>
      </c>
      <c r="O13" s="29">
        <f t="shared" si="0"/>
        <v>8.5389091019987609E-2</v>
      </c>
      <c r="P13" s="29">
        <f t="shared" si="0"/>
        <v>8.8435307249429607E-2</v>
      </c>
      <c r="Q13" s="29">
        <f t="shared" si="0"/>
        <v>9.1812213959672748E-2</v>
      </c>
      <c r="R13" s="29">
        <f t="shared" si="0"/>
        <v>9.231821025968498E-2</v>
      </c>
      <c r="S13" s="46">
        <f t="shared" si="0"/>
        <v>9.1030256320885114E-2</v>
      </c>
      <c r="T13" s="29">
        <f>B13/Tabela1!B13</f>
        <v>3.9458295399863244E-2</v>
      </c>
      <c r="U13" s="9">
        <f>C13/Tabela1!C13</f>
        <v>3.8268535536293995E-2</v>
      </c>
      <c r="V13" s="9">
        <f>D13/Tabela1!D13</f>
        <v>3.9090788055216576E-2</v>
      </c>
      <c r="W13" s="9">
        <f>E13/Tabela1!E13</f>
        <v>3.9403142832566525E-2</v>
      </c>
      <c r="X13" s="9">
        <f>F13/Tabela1!F13</f>
        <v>4.0219457553341068E-2</v>
      </c>
      <c r="Y13" s="9">
        <f>G13/Tabela1!G13</f>
        <v>4.0404559835278887E-2</v>
      </c>
      <c r="Z13" s="9">
        <f>H13/Tabela1!H13</f>
        <v>4.1129654261723936E-2</v>
      </c>
      <c r="AA13" s="9">
        <f>I13/Tabela1!I13</f>
        <v>4.2087881587449791E-2</v>
      </c>
      <c r="AB13" s="9">
        <f>J13/Tabela1!J13</f>
        <v>4.2855185206176302E-2</v>
      </c>
    </row>
    <row r="14" spans="1:28" ht="18.75" x14ac:dyDescent="0.3">
      <c r="A14" s="30" t="s">
        <v>43</v>
      </c>
      <c r="B14" s="14">
        <f t="shared" ref="B14:I14" si="4">+B15+B16</f>
        <v>24927.61917955201</v>
      </c>
      <c r="C14" s="8">
        <f t="shared" si="4"/>
        <v>28651.986983941482</v>
      </c>
      <c r="D14" s="8">
        <f t="shared" si="4"/>
        <v>31454.824792980187</v>
      </c>
      <c r="E14" s="8">
        <f t="shared" si="4"/>
        <v>35382.222754982678</v>
      </c>
      <c r="F14" s="8">
        <f t="shared" si="4"/>
        <v>39949.013282607571</v>
      </c>
      <c r="G14" s="8">
        <f t="shared" si="4"/>
        <v>41764.41471233176</v>
      </c>
      <c r="H14" s="8">
        <f t="shared" si="4"/>
        <v>41240.928205718425</v>
      </c>
      <c r="I14" s="8">
        <f t="shared" si="4"/>
        <v>46251.991306098491</v>
      </c>
      <c r="J14" s="8">
        <f t="shared" ref="J14" si="5">+J15+J16</f>
        <v>53924.962303248176</v>
      </c>
      <c r="K14" s="31">
        <f t="shared" si="3"/>
        <v>0.16215616084395726</v>
      </c>
      <c r="L14" s="32">
        <f t="shared" si="0"/>
        <v>0.16460196030060645</v>
      </c>
      <c r="M14" s="32">
        <f t="shared" si="0"/>
        <v>0.16400261655716639</v>
      </c>
      <c r="N14" s="32">
        <f t="shared" si="0"/>
        <v>0.16494267411533195</v>
      </c>
      <c r="O14" s="32">
        <f t="shared" si="0"/>
        <v>0.16470195050587266</v>
      </c>
      <c r="P14" s="32">
        <f t="shared" si="0"/>
        <v>0.16767494256136606</v>
      </c>
      <c r="Q14" s="32">
        <f t="shared" si="0"/>
        <v>0.16062386885467358</v>
      </c>
      <c r="R14" s="32">
        <f t="shared" si="0"/>
        <v>0.16681195888928244</v>
      </c>
      <c r="S14" s="47">
        <f t="shared" si="0"/>
        <v>0.18081845715424563</v>
      </c>
      <c r="T14" s="32">
        <f>B14/Tabela1!B14</f>
        <v>3.9827158196745475E-2</v>
      </c>
      <c r="U14" s="10">
        <f>C14/Tabela1!C14</f>
        <v>4.1087542639087794E-2</v>
      </c>
      <c r="V14" s="10">
        <f>D14/Tabela1!D14</f>
        <v>4.1090346742773648E-2</v>
      </c>
      <c r="W14" s="10">
        <f>E14/Tabela1!E14</f>
        <v>4.2737058729916851E-2</v>
      </c>
      <c r="X14" s="10">
        <f>F14/Tabela1!F14</f>
        <v>4.6326141076530582E-2</v>
      </c>
      <c r="Y14" s="10">
        <f>G14/Tabela1!G14</f>
        <v>4.6459882763861489E-2</v>
      </c>
      <c r="Z14" s="10">
        <f>H14/Tabela1!H14</f>
        <v>4.530128212234432E-2</v>
      </c>
      <c r="AA14" s="10">
        <f>I14/Tabela1!I14</f>
        <v>4.7033260801268129E-2</v>
      </c>
      <c r="AB14" s="10">
        <f>J14/Tabela1!J14</f>
        <v>5.0062258557470818E-2</v>
      </c>
    </row>
    <row r="15" spans="1:28" ht="18.75" x14ac:dyDescent="0.3">
      <c r="A15" s="33" t="s">
        <v>37</v>
      </c>
      <c r="B15" s="15">
        <f>[1]Impostos!$B$31</f>
        <v>23256.366778858381</v>
      </c>
      <c r="C15" s="6">
        <f>[2]Impostos!$B$31</f>
        <v>27123.556002906153</v>
      </c>
      <c r="D15" s="6">
        <f>[3]Impostos!$B$31</f>
        <v>29742.364893821319</v>
      </c>
      <c r="E15" s="6">
        <f>[4]Impostos!$B$31</f>
        <v>33540.617489142423</v>
      </c>
      <c r="F15" s="6">
        <f>[5]Impostos!$B$31</f>
        <v>37721.069517315191</v>
      </c>
      <c r="G15" s="6">
        <f>[6]Impostos!$B$31</f>
        <v>39409.220872885846</v>
      </c>
      <c r="H15" s="6">
        <f>[7]Impostos!$B$31</f>
        <v>38841.574512247062</v>
      </c>
      <c r="I15" s="6">
        <f>[8]Impostos!$B$31</f>
        <v>43322.451090843206</v>
      </c>
      <c r="J15" s="6">
        <f>[9]Impostos!$B$31</f>
        <v>50319.055804133124</v>
      </c>
      <c r="K15" s="28">
        <f t="shared" si="3"/>
        <v>0.15128453001769571</v>
      </c>
      <c r="L15" s="29">
        <f t="shared" si="0"/>
        <v>0.1558213219524319</v>
      </c>
      <c r="M15" s="29">
        <f t="shared" si="0"/>
        <v>0.1550740052531876</v>
      </c>
      <c r="N15" s="29">
        <f t="shared" si="0"/>
        <v>0.15635759173325375</v>
      </c>
      <c r="O15" s="29">
        <f t="shared" si="0"/>
        <v>0.15551657510835792</v>
      </c>
      <c r="P15" s="29">
        <f t="shared" si="0"/>
        <v>0.15821935711930854</v>
      </c>
      <c r="Q15" s="29">
        <f t="shared" si="0"/>
        <v>0.15127894162428496</v>
      </c>
      <c r="R15" s="29">
        <f t="shared" si="0"/>
        <v>0.15624630910530804</v>
      </c>
      <c r="S15" s="46">
        <f t="shared" si="0"/>
        <v>0.16872731379570544</v>
      </c>
      <c r="T15" s="29">
        <f>B15/Tabela1!B15</f>
        <v>3.989037314965066E-2</v>
      </c>
      <c r="U15" s="9">
        <f>C15/Tabela1!C15</f>
        <v>4.1351864024640396E-2</v>
      </c>
      <c r="V15" s="9">
        <f>D15/Tabela1!D15</f>
        <v>4.1280116049556254E-2</v>
      </c>
      <c r="W15" s="9">
        <f>E15/Tabela1!E15</f>
        <v>4.3119150589652683E-2</v>
      </c>
      <c r="X15" s="9">
        <f>F15/Tabela1!F15</f>
        <v>4.6787634390401067E-2</v>
      </c>
      <c r="Y15" s="9">
        <f>G15/Tabela1!G15</f>
        <v>4.6905352949092129E-2</v>
      </c>
      <c r="Z15" s="9">
        <f>H15/Tabela1!H15</f>
        <v>4.5722542880506131E-2</v>
      </c>
      <c r="AA15" s="9">
        <f>I15/Tabela1!I15</f>
        <v>4.7421935115798411E-2</v>
      </c>
      <c r="AB15" s="9">
        <f>J15/Tabela1!J15</f>
        <v>5.0674231492665187E-2</v>
      </c>
    </row>
    <row r="16" spans="1:28" ht="18.75" x14ac:dyDescent="0.3">
      <c r="A16" s="34" t="s">
        <v>42</v>
      </c>
      <c r="B16" s="15">
        <f>[1]Total!$Q$31</f>
        <v>1671.2524006936285</v>
      </c>
      <c r="C16" s="6">
        <f>[2]Total!$Q$31</f>
        <v>1528.4309810353291</v>
      </c>
      <c r="D16" s="6">
        <f>[3]Total!$Q$31</f>
        <v>1712.4598991588678</v>
      </c>
      <c r="E16" s="6">
        <f>[4]Total!$Q$31</f>
        <v>1841.6052658402564</v>
      </c>
      <c r="F16" s="6">
        <f>[5]Total!$Q$31</f>
        <v>2227.9437652923771</v>
      </c>
      <c r="G16" s="6">
        <f>[6]Total!$Q$31</f>
        <v>2355.1938394459139</v>
      </c>
      <c r="H16" s="6">
        <f>[7]Total!$Q$31</f>
        <v>2399.3536934713638</v>
      </c>
      <c r="I16" s="6">
        <f>[8]Total!$Q$31</f>
        <v>2929.5402152552824</v>
      </c>
      <c r="J16" s="6">
        <f>[9]Total!$Q$31</f>
        <v>3605.9064991150553</v>
      </c>
      <c r="K16" s="28">
        <f t="shared" si="3"/>
        <v>1.0871630826261526E-2</v>
      </c>
      <c r="L16" s="29">
        <f t="shared" si="0"/>
        <v>8.7806383481745347E-3</v>
      </c>
      <c r="M16" s="29">
        <f t="shared" si="0"/>
        <v>8.9286113039788034E-3</v>
      </c>
      <c r="N16" s="29">
        <f t="shared" si="0"/>
        <v>8.5850823820782136E-3</v>
      </c>
      <c r="O16" s="29">
        <f t="shared" si="0"/>
        <v>9.1853753975147286E-3</v>
      </c>
      <c r="P16" s="29">
        <f t="shared" si="0"/>
        <v>9.4555854420575128E-3</v>
      </c>
      <c r="Q16" s="29">
        <f t="shared" si="0"/>
        <v>9.3449272303886399E-3</v>
      </c>
      <c r="R16" s="29">
        <f t="shared" si="0"/>
        <v>1.0565649783974366E-2</v>
      </c>
      <c r="S16" s="46">
        <f t="shared" si="0"/>
        <v>1.2091143358540231E-2</v>
      </c>
      <c r="T16" s="29">
        <f>B16/Tabela1!B16</f>
        <v>3.8967832510110718E-2</v>
      </c>
      <c r="U16" s="9">
        <f>C16/Tabela1!C16</f>
        <v>3.6901687173406618E-2</v>
      </c>
      <c r="V16" s="9">
        <f>D16/Tabela1!D16</f>
        <v>3.8052127617244802E-2</v>
      </c>
      <c r="W16" s="9">
        <f>E16/Tabela1!E16</f>
        <v>3.6798250925953256E-2</v>
      </c>
      <c r="X16" s="9">
        <f>F16/Tabela1!F16</f>
        <v>3.9696810015187392E-2</v>
      </c>
      <c r="Y16" s="9">
        <f>G16/Tabela1!G16</f>
        <v>4.0089088145260583E-2</v>
      </c>
      <c r="Z16" s="9">
        <f>H16/Tabela1!H16</f>
        <v>3.9421557792313419E-2</v>
      </c>
      <c r="AA16" s="9">
        <f>I16/Tabela1!I16</f>
        <v>4.1948854677462663E-2</v>
      </c>
      <c r="AB16" s="9">
        <f>J16/Tabela1!J16</f>
        <v>4.2842283782421317E-2</v>
      </c>
    </row>
    <row r="17" spans="1:28" ht="37.5" x14ac:dyDescent="0.3">
      <c r="A17" s="35" t="s">
        <v>41</v>
      </c>
      <c r="B17" s="14">
        <f>[1]Total!$V$31</f>
        <v>65961.435596814888</v>
      </c>
      <c r="C17" s="8">
        <f>[2]Total!$V$31</f>
        <v>75729.987347945425</v>
      </c>
      <c r="D17" s="8">
        <f>[3]Total!$V$31</f>
        <v>81377.571524137515</v>
      </c>
      <c r="E17" s="8">
        <f>[4]Total!$V$31</f>
        <v>88385.898061302578</v>
      </c>
      <c r="F17" s="8">
        <f>[5]Total!$V$31</f>
        <v>101882.40688663314</v>
      </c>
      <c r="G17" s="8">
        <f>[6]Total!$V$31</f>
        <v>99404.065155537217</v>
      </c>
      <c r="H17" s="8">
        <f>[7]Total!$V$31</f>
        <v>100755.89507688087</v>
      </c>
      <c r="I17" s="8">
        <f>[8]Total!$V$31</f>
        <v>108388.5570272199</v>
      </c>
      <c r="J17" s="8">
        <f>[9]Total!$V$31</f>
        <v>114081.02940020279</v>
      </c>
      <c r="K17" s="31">
        <f t="shared" si="3"/>
        <v>0.42908442571641003</v>
      </c>
      <c r="L17" s="32">
        <f t="shared" si="0"/>
        <v>0.4350589848445186</v>
      </c>
      <c r="M17" s="32">
        <f t="shared" si="0"/>
        <v>0.42429531071509835</v>
      </c>
      <c r="N17" s="32">
        <f t="shared" si="0"/>
        <v>0.41203195404854431</v>
      </c>
      <c r="O17" s="32">
        <f t="shared" si="0"/>
        <v>0.42004119144957625</v>
      </c>
      <c r="P17" s="32">
        <f t="shared" si="0"/>
        <v>0.39908546618275881</v>
      </c>
      <c r="Q17" s="32">
        <f t="shared" si="0"/>
        <v>0.39242088821172882</v>
      </c>
      <c r="R17" s="32">
        <f t="shared" si="0"/>
        <v>0.39091306143416293</v>
      </c>
      <c r="S17" s="47">
        <f t="shared" si="0"/>
        <v>0.38253073985867725</v>
      </c>
      <c r="T17" s="32">
        <f>B17/Tabela1!B17</f>
        <v>4.0177221544179395E-2</v>
      </c>
      <c r="U17" s="10">
        <f>C17/Tabela1!C17</f>
        <v>4.1331440961710909E-2</v>
      </c>
      <c r="V17" s="10">
        <f>D17/Tabela1!D17</f>
        <v>4.0884992842721242E-2</v>
      </c>
      <c r="W17" s="10">
        <f>E17/Tabela1!E17</f>
        <v>4.0211946246294081E-2</v>
      </c>
      <c r="X17" s="10">
        <f>F17/Tabela1!F17</f>
        <v>4.2429063507841404E-2</v>
      </c>
      <c r="Y17" s="10">
        <f>G17/Tabela1!G17</f>
        <v>4.0994207085495719E-2</v>
      </c>
      <c r="Z17" s="10">
        <f>H17/Tabela1!H17</f>
        <v>3.9411315481298954E-2</v>
      </c>
      <c r="AA17" s="53">
        <f>I17/Tabela1!I17</f>
        <v>4.0420068903064203E-2</v>
      </c>
      <c r="AB17" s="53">
        <f>J17/Tabela1!J17</f>
        <v>3.9732736163569711E-2</v>
      </c>
    </row>
    <row r="18" spans="1:28" ht="18.75" x14ac:dyDescent="0.3">
      <c r="A18" s="36" t="s">
        <v>38</v>
      </c>
      <c r="B18" s="37">
        <f t="shared" ref="B18:I18" si="6">B11+B14+B17</f>
        <v>153726.00738580534</v>
      </c>
      <c r="C18" s="38">
        <f t="shared" si="6"/>
        <v>174068.32173575225</v>
      </c>
      <c r="D18" s="38">
        <f t="shared" si="6"/>
        <v>191794.65214212591</v>
      </c>
      <c r="E18" s="38">
        <f t="shared" si="6"/>
        <v>214512.24156971386</v>
      </c>
      <c r="F18" s="38">
        <f t="shared" si="6"/>
        <v>242553.37086116133</v>
      </c>
      <c r="G18" s="38">
        <f t="shared" si="6"/>
        <v>249079.64227896917</v>
      </c>
      <c r="H18" s="38">
        <f t="shared" si="6"/>
        <v>256754.66852956743</v>
      </c>
      <c r="I18" s="38">
        <f t="shared" si="6"/>
        <v>277270.23658296093</v>
      </c>
      <c r="J18" s="38">
        <f t="shared" ref="J18" si="7">J11+J14+J17</f>
        <v>298227.09004340164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3.9560488970822962E-2</v>
      </c>
      <c r="U18" s="40">
        <f>C18/Tabela1!C18</f>
        <v>3.9774480777901057E-2</v>
      </c>
      <c r="V18" s="40">
        <f>D18/Tabela1!D18</f>
        <v>3.9834727409492149E-2</v>
      </c>
      <c r="W18" s="40">
        <f>E18/Tabela1!E18</f>
        <v>4.0233978330785312E-2</v>
      </c>
      <c r="X18" s="40">
        <f>F18/Tabela1!F18</f>
        <v>4.1971855471911436E-2</v>
      </c>
      <c r="Y18" s="40">
        <f>G18/Tabela1!G18</f>
        <v>4.1542443432191434E-2</v>
      </c>
      <c r="Z18" s="40">
        <f>H18/Tabela1!H18</f>
        <v>4.0954097238104004E-2</v>
      </c>
      <c r="AA18" s="52">
        <f>I18/Tabela1!I18</f>
        <v>4.2103275491875279E-2</v>
      </c>
      <c r="AB18" s="52">
        <f>J18/Tabela1!J18</f>
        <v>4.2578681674655297E-2</v>
      </c>
    </row>
    <row r="19" spans="1:28" ht="18.75" x14ac:dyDescent="0.3">
      <c r="A19" s="41" t="s">
        <v>39</v>
      </c>
      <c r="B19" s="16">
        <f>[10]PIB_UF!B$30</f>
        <v>153726.00738580531</v>
      </c>
      <c r="C19" s="7">
        <f>[10]PIB_UF!C$30</f>
        <v>174068.32173575234</v>
      </c>
      <c r="D19" s="7">
        <f>[10]PIB_UF!D$30</f>
        <v>191794.65214212588</v>
      </c>
      <c r="E19" s="7">
        <f>[10]PIB_UF!E$30</f>
        <v>214512.24156971372</v>
      </c>
      <c r="F19" s="7">
        <f>[10]PIB_UF!F$30</f>
        <v>242553.37086116156</v>
      </c>
      <c r="G19" s="7">
        <f>[10]PIB_UF!G$30</f>
        <v>249079.642278969</v>
      </c>
      <c r="H19" s="7">
        <f>[10]PIB_UF!H$30</f>
        <v>256754.66852956699</v>
      </c>
      <c r="I19" s="7">
        <f>[10]PIB_UF!I$30</f>
        <v>277270.2365829614</v>
      </c>
      <c r="J19" s="7">
        <f>[10]PIB_UF!J$30</f>
        <v>298227.09004340193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33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[1]Total!$E$32</f>
        <v>205802.7068093589</v>
      </c>
      <c r="C10" s="6">
        <f>[2]Total!$E$32</f>
        <v>226373.41544498573</v>
      </c>
      <c r="D10" s="6">
        <f>[3]Total!$E$32</f>
        <v>245487.11321518995</v>
      </c>
      <c r="E10" s="6">
        <f>[4]Total!$E$32</f>
        <v>286665.15998700412</v>
      </c>
      <c r="F10" s="6">
        <f>[5]Total!$E$32</f>
        <v>309927.13760029868</v>
      </c>
      <c r="G10" s="6">
        <f>[6]Total!$E$32</f>
        <v>333417.69532021158</v>
      </c>
      <c r="H10" s="6">
        <f>[7]Total!$E$32</f>
        <v>356024.94782923273</v>
      </c>
      <c r="I10" s="6">
        <f>[8]Total!$E$32</f>
        <v>367103.06767015363</v>
      </c>
      <c r="J10" s="6">
        <f>[9]Total!$E$32</f>
        <v>396533.91354371252</v>
      </c>
      <c r="K10" s="28">
        <f>B10/B$18</f>
        <v>0.85307117123453313</v>
      </c>
      <c r="L10" s="29">
        <f t="shared" ref="L10:S18" si="0">C10/C$18</f>
        <v>0.85405748184660291</v>
      </c>
      <c r="M10" s="29">
        <f t="shared" si="0"/>
        <v>0.85360985465175865</v>
      </c>
      <c r="N10" s="29">
        <f t="shared" si="0"/>
        <v>0.86268864014180913</v>
      </c>
      <c r="O10" s="29">
        <f t="shared" si="0"/>
        <v>0.86616241447478948</v>
      </c>
      <c r="P10" s="29">
        <f t="shared" si="0"/>
        <v>0.87283809776540888</v>
      </c>
      <c r="Q10" s="29">
        <f t="shared" si="0"/>
        <v>0.87092482414055106</v>
      </c>
      <c r="R10" s="29">
        <f t="shared" si="0"/>
        <v>0.8673022577670978</v>
      </c>
      <c r="S10" s="46">
        <f t="shared" si="0"/>
        <v>0.86713132103478674</v>
      </c>
      <c r="T10" s="29">
        <f>B10/Tabela1!B10</f>
        <v>6.2310831529640898E-2</v>
      </c>
      <c r="U10" s="9">
        <f>C10/Tabela1!C10</f>
        <v>6.0845528402255974E-2</v>
      </c>
      <c r="V10" s="9">
        <f>D10/Tabela1!D10</f>
        <v>5.9958862694126272E-2</v>
      </c>
      <c r="W10" s="9">
        <f>E10/Tabela1!E10</f>
        <v>6.2951310562480475E-2</v>
      </c>
      <c r="X10" s="9">
        <f>F10/Tabela1!F10</f>
        <v>6.2325299845175292E-2</v>
      </c>
      <c r="Y10" s="9">
        <f>G10/Tabela1!G10</f>
        <v>6.4670965677951206E-2</v>
      </c>
      <c r="Z10" s="9">
        <f>H10/Tabela1!H10</f>
        <v>6.5689417074810491E-2</v>
      </c>
      <c r="AA10" s="9">
        <f>I10/Tabela1!I10</f>
        <v>6.472282389970381E-2</v>
      </c>
      <c r="AB10" s="9">
        <f>J10/Tabela1!J10</f>
        <v>6.5966398034271789E-2</v>
      </c>
    </row>
    <row r="11" spans="1:28" ht="18.75" x14ac:dyDescent="0.3">
      <c r="A11" s="30" t="s">
        <v>34</v>
      </c>
      <c r="B11" s="14">
        <f>+B12+B13</f>
        <v>96993.645616247741</v>
      </c>
      <c r="C11" s="8">
        <f t="shared" ref="C11:I11" si="1">+C12+C13</f>
        <v>113015.26480984467</v>
      </c>
      <c r="D11" s="8">
        <f t="shared" si="1"/>
        <v>123227.67392955</v>
      </c>
      <c r="E11" s="8">
        <f t="shared" si="1"/>
        <v>141245.1350282811</v>
      </c>
      <c r="F11" s="8">
        <f t="shared" si="1"/>
        <v>153881.99362860131</v>
      </c>
      <c r="G11" s="8">
        <f t="shared" si="1"/>
        <v>161410.44833270216</v>
      </c>
      <c r="H11" s="8">
        <f t="shared" si="1"/>
        <v>170450.26825413504</v>
      </c>
      <c r="I11" s="8">
        <f t="shared" si="1"/>
        <v>178784.11521583973</v>
      </c>
      <c r="J11" s="8">
        <f t="shared" ref="J11" si="2">+J12+J13</f>
        <v>186829.49948743661</v>
      </c>
      <c r="K11" s="31">
        <f t="shared" ref="K11:K18" si="3">B11/B$18</f>
        <v>0.40204759281813768</v>
      </c>
      <c r="L11" s="32">
        <f t="shared" si="0"/>
        <v>0.42638192423783094</v>
      </c>
      <c r="M11" s="32">
        <f t="shared" si="0"/>
        <v>0.42848830414927369</v>
      </c>
      <c r="N11" s="32">
        <f t="shared" si="0"/>
        <v>0.42506237405940117</v>
      </c>
      <c r="O11" s="32">
        <f t="shared" si="0"/>
        <v>0.43005849754737657</v>
      </c>
      <c r="P11" s="32">
        <f t="shared" si="0"/>
        <v>0.42254862492187945</v>
      </c>
      <c r="Q11" s="32">
        <f t="shared" si="0"/>
        <v>0.41696339205741845</v>
      </c>
      <c r="R11" s="32">
        <f t="shared" si="0"/>
        <v>0.42238782629545835</v>
      </c>
      <c r="S11" s="47">
        <f t="shared" si="0"/>
        <v>0.40855448970558222</v>
      </c>
      <c r="T11" s="32">
        <f>B11/Tabela1!B11</f>
        <v>5.9939590293011158E-2</v>
      </c>
      <c r="U11" s="10">
        <f>C11/Tabela1!C11</f>
        <v>6.119581304434292E-2</v>
      </c>
      <c r="V11" s="10">
        <f>D11/Tabela1!D11</f>
        <v>5.9852555805098372E-2</v>
      </c>
      <c r="W11" s="10">
        <f>E11/Tabela1!E11</f>
        <v>6.1258766823226091E-2</v>
      </c>
      <c r="X11" s="10">
        <f>F11/Tabela1!F11</f>
        <v>6.1176707524264344E-2</v>
      </c>
      <c r="Y11" s="10">
        <f>G11/Tabela1!G11</f>
        <v>6.040764976785435E-2</v>
      </c>
      <c r="Z11" s="10">
        <f>H11/Tabela1!H11</f>
        <v>6.0822180508006279E-2</v>
      </c>
      <c r="AA11" s="10">
        <f>I11/Tabela1!I11</f>
        <v>6.1216178810896672E-2</v>
      </c>
      <c r="AB11" s="10">
        <f>J11/Tabela1!J11</f>
        <v>6.1139848898277664E-2</v>
      </c>
    </row>
    <row r="12" spans="1:28" ht="18.75" x14ac:dyDescent="0.3">
      <c r="A12" s="33" t="s">
        <v>35</v>
      </c>
      <c r="B12" s="15">
        <f>[1]Total!$G$32</f>
        <v>76589.311108214766</v>
      </c>
      <c r="C12" s="6">
        <f>[2]Total!$G$32</f>
        <v>88859.732319114672</v>
      </c>
      <c r="D12" s="6">
        <f>[3]Total!$G$32</f>
        <v>97462.667212208908</v>
      </c>
      <c r="E12" s="6">
        <f>[4]Total!$G$32</f>
        <v>111947.72569855418</v>
      </c>
      <c r="F12" s="6">
        <f>[5]Total!$G$32</f>
        <v>122844.38736373777</v>
      </c>
      <c r="G12" s="6">
        <f>[6]Total!$G$32</f>
        <v>128958.00041803924</v>
      </c>
      <c r="H12" s="6">
        <f>[7]Total!$G$32</f>
        <v>135948.60166849507</v>
      </c>
      <c r="I12" s="6">
        <f>[8]Total!$G$32</f>
        <v>141938.07023722751</v>
      </c>
      <c r="J12" s="6">
        <f>[9]Total!$G$32</f>
        <v>148191.46984827117</v>
      </c>
      <c r="K12" s="28">
        <f t="shared" si="3"/>
        <v>0.31746974733259264</v>
      </c>
      <c r="L12" s="29">
        <f t="shared" si="0"/>
        <v>0.33524837301608729</v>
      </c>
      <c r="M12" s="29">
        <f t="shared" si="0"/>
        <v>0.33889800610453602</v>
      </c>
      <c r="N12" s="29">
        <f t="shared" si="0"/>
        <v>0.3368949029391371</v>
      </c>
      <c r="O12" s="29">
        <f t="shared" si="0"/>
        <v>0.34331679370676987</v>
      </c>
      <c r="P12" s="29">
        <f t="shared" si="0"/>
        <v>0.33759292729922752</v>
      </c>
      <c r="Q12" s="29">
        <f t="shared" si="0"/>
        <v>0.3325638068966979</v>
      </c>
      <c r="R12" s="29">
        <f t="shared" si="0"/>
        <v>0.33533691113271219</v>
      </c>
      <c r="S12" s="46">
        <f t="shared" si="0"/>
        <v>0.32406172745033723</v>
      </c>
      <c r="T12" s="29">
        <f>B12/Tabela1!B12</f>
        <v>5.9962585568776545E-2</v>
      </c>
      <c r="U12" s="9">
        <f>C12/Tabela1!C12</f>
        <v>6.1128488065679033E-2</v>
      </c>
      <c r="V12" s="9">
        <f>D12/Tabela1!D12</f>
        <v>5.990392475656408E-2</v>
      </c>
      <c r="W12" s="9">
        <f>E12/Tabela1!E12</f>
        <v>6.1435139582459858E-2</v>
      </c>
      <c r="X12" s="9">
        <f>F12/Tabela1!F12</f>
        <v>6.1409635411427244E-2</v>
      </c>
      <c r="Y12" s="9">
        <f>G12/Tabela1!G12</f>
        <v>6.0633388196071968E-2</v>
      </c>
      <c r="Z12" s="9">
        <f>H12/Tabela1!H12</f>
        <v>6.0982859880399296E-2</v>
      </c>
      <c r="AA12" s="9">
        <f>I12/Tabela1!I12</f>
        <v>6.1382473814456481E-2</v>
      </c>
      <c r="AB12" s="9">
        <f>J12/Tabela1!J12</f>
        <v>6.1178050697424997E-2</v>
      </c>
    </row>
    <row r="13" spans="1:28" ht="18.75" x14ac:dyDescent="0.3">
      <c r="A13" s="33" t="s">
        <v>36</v>
      </c>
      <c r="B13" s="15">
        <f>[1]Total!$J$32+[1]Total!$P$32</f>
        <v>20404.334508032978</v>
      </c>
      <c r="C13" s="6">
        <f>[2]Total!$J$32+[2]Total!$P$32</f>
        <v>24155.532490729991</v>
      </c>
      <c r="D13" s="6">
        <f>[3]Total!$J$32+[3]Total!$P$32</f>
        <v>25765.006717341097</v>
      </c>
      <c r="E13" s="6">
        <f>[4]Total!$J$32+[4]Total!$P$32</f>
        <v>29297.409329726932</v>
      </c>
      <c r="F13" s="6">
        <f>[5]Total!$J$32+[5]Total!$P$32</f>
        <v>31037.606264863545</v>
      </c>
      <c r="G13" s="6">
        <f>[6]Total!$J$32+[6]Total!$P$32</f>
        <v>32452.447914662902</v>
      </c>
      <c r="H13" s="6">
        <f>[7]Total!$J$32+[7]Total!$P$32</f>
        <v>34501.666585639956</v>
      </c>
      <c r="I13" s="6">
        <f>[8]Total!$J$32+[8]Total!$P$32</f>
        <v>36846.044978612226</v>
      </c>
      <c r="J13" s="6">
        <f>[9]Total!$J$32+[9]Total!$P$32</f>
        <v>38638.029639165426</v>
      </c>
      <c r="K13" s="28">
        <f t="shared" si="3"/>
        <v>8.4577845485545089E-2</v>
      </c>
      <c r="L13" s="29">
        <f t="shared" si="0"/>
        <v>9.1133551221743631E-2</v>
      </c>
      <c r="M13" s="29">
        <f t="shared" si="0"/>
        <v>8.9590298044737643E-2</v>
      </c>
      <c r="N13" s="29">
        <f t="shared" si="0"/>
        <v>8.8167471120264115E-2</v>
      </c>
      <c r="O13" s="29">
        <f t="shared" si="0"/>
        <v>8.6741703840606671E-2</v>
      </c>
      <c r="P13" s="29">
        <f t="shared" si="0"/>
        <v>8.4955697622651913E-2</v>
      </c>
      <c r="Q13" s="29">
        <f t="shared" si="0"/>
        <v>8.4399585160720519E-2</v>
      </c>
      <c r="R13" s="29">
        <f t="shared" si="0"/>
        <v>8.7050915162746198E-2</v>
      </c>
      <c r="S13" s="46">
        <f t="shared" si="0"/>
        <v>8.4492762255244963E-2</v>
      </c>
      <c r="T13" s="29">
        <f>B13/Tabela1!B13</f>
        <v>5.98534327980903E-2</v>
      </c>
      <c r="U13" s="9">
        <f>C13/Tabela1!C13</f>
        <v>6.1444759417413217E-2</v>
      </c>
      <c r="V13" s="9">
        <f>D13/Tabela1!D13</f>
        <v>5.9659034103565864E-2</v>
      </c>
      <c r="W13" s="9">
        <f>E13/Tabela1!E13</f>
        <v>6.0594059043536305E-2</v>
      </c>
      <c r="X13" s="9">
        <f>F13/Tabela1!F13</f>
        <v>6.0271877941711093E-2</v>
      </c>
      <c r="Y13" s="9">
        <f>G13/Tabela1!G13</f>
        <v>5.9526989490771551E-2</v>
      </c>
      <c r="Z13" s="9">
        <f>H13/Tabela1!H13</f>
        <v>6.0197204516910172E-2</v>
      </c>
      <c r="AA13" s="9">
        <f>I13/Tabela1!I13</f>
        <v>6.0583912346324334E-2</v>
      </c>
      <c r="AB13" s="9">
        <f>J13/Tabela1!J13</f>
        <v>6.0993771876025775E-2</v>
      </c>
    </row>
    <row r="14" spans="1:28" ht="18.75" x14ac:dyDescent="0.3">
      <c r="A14" s="30" t="s">
        <v>43</v>
      </c>
      <c r="B14" s="14">
        <f t="shared" ref="B14:I14" si="4">+B15+B16</f>
        <v>38125.311979836202</v>
      </c>
      <c r="C14" s="8">
        <f t="shared" si="4"/>
        <v>40776.735314342404</v>
      </c>
      <c r="D14" s="8">
        <f t="shared" si="4"/>
        <v>44388.825637206239</v>
      </c>
      <c r="E14" s="8">
        <f t="shared" si="4"/>
        <v>47879.010029841149</v>
      </c>
      <c r="F14" s="8">
        <f t="shared" si="4"/>
        <v>50566.141947718468</v>
      </c>
      <c r="G14" s="8">
        <f t="shared" si="4"/>
        <v>51202.341170263899</v>
      </c>
      <c r="H14" s="8">
        <f t="shared" si="4"/>
        <v>55492.175910315804</v>
      </c>
      <c r="I14" s="8">
        <f t="shared" si="4"/>
        <v>59726.400696411118</v>
      </c>
      <c r="J14" s="8">
        <f t="shared" ref="J14" si="5">+J15+J16</f>
        <v>65572.084255486203</v>
      </c>
      <c r="K14" s="31">
        <f t="shared" si="3"/>
        <v>0.15803292895680141</v>
      </c>
      <c r="L14" s="32">
        <f t="shared" si="0"/>
        <v>0.15384172126411289</v>
      </c>
      <c r="M14" s="32">
        <f t="shared" si="0"/>
        <v>0.15434919782173445</v>
      </c>
      <c r="N14" s="32">
        <f t="shared" si="0"/>
        <v>0.14408684353498777</v>
      </c>
      <c r="O14" s="32">
        <f t="shared" si="0"/>
        <v>0.14131867231515566</v>
      </c>
      <c r="P14" s="32">
        <f t="shared" si="0"/>
        <v>0.13404013852734306</v>
      </c>
      <c r="Q14" s="32">
        <f t="shared" si="0"/>
        <v>0.13574754758211369</v>
      </c>
      <c r="R14" s="32">
        <f t="shared" si="0"/>
        <v>0.14110708063830016</v>
      </c>
      <c r="S14" s="47">
        <f t="shared" si="0"/>
        <v>0.14339153878498234</v>
      </c>
      <c r="T14" s="32">
        <f>B14/Tabela1!B14</f>
        <v>6.09132713631459E-2</v>
      </c>
      <c r="U14" s="10">
        <f>C14/Tabela1!C14</f>
        <v>5.8474682815186863E-2</v>
      </c>
      <c r="V14" s="10">
        <f>D14/Tabela1!D14</f>
        <v>5.7986405867515065E-2</v>
      </c>
      <c r="W14" s="10">
        <f>E14/Tabela1!E14</f>
        <v>5.7831529628461324E-2</v>
      </c>
      <c r="X14" s="10">
        <f>F14/Tabela1!F14</f>
        <v>5.8638099744649654E-2</v>
      </c>
      <c r="Y14" s="10">
        <f>G14/Tabela1!G14</f>
        <v>5.6958891544176139E-2</v>
      </c>
      <c r="Z14" s="10">
        <f>H14/Tabela1!H14</f>
        <v>6.0955628931441103E-2</v>
      </c>
      <c r="AA14" s="10">
        <f>I14/Tabela1!I14</f>
        <v>6.0735274338446769E-2</v>
      </c>
      <c r="AB14" s="10">
        <f>J14/Tabela1!J14</f>
        <v>6.0875084486664142E-2</v>
      </c>
    </row>
    <row r="15" spans="1:28" ht="18.75" x14ac:dyDescent="0.3">
      <c r="A15" s="33" t="s">
        <v>37</v>
      </c>
      <c r="B15" s="15">
        <f>[1]Impostos!$B$32</f>
        <v>35446.457092791061</v>
      </c>
      <c r="C15" s="6">
        <f>[2]Impostos!$B$32</f>
        <v>38683.000846259434</v>
      </c>
      <c r="D15" s="6">
        <f>[3]Impostos!$B$32</f>
        <v>42099.905464836454</v>
      </c>
      <c r="E15" s="6">
        <f>[4]Impostos!$B$32</f>
        <v>45627.566088398875</v>
      </c>
      <c r="F15" s="6">
        <f>[5]Impostos!$B$32</f>
        <v>47889.286226204604</v>
      </c>
      <c r="G15" s="6">
        <f>[6]Impostos!$B$32</f>
        <v>48574.905797692059</v>
      </c>
      <c r="H15" s="6">
        <f>[7]Impostos!$B$32</f>
        <v>52764.580222819815</v>
      </c>
      <c r="I15" s="6">
        <f>[8]Impostos!$B$32</f>
        <v>56166.979631780378</v>
      </c>
      <c r="J15" s="6">
        <f>[9]Impostos!$B$32</f>
        <v>60760.044043369911</v>
      </c>
      <c r="K15" s="28">
        <f t="shared" si="3"/>
        <v>0.14692882876546695</v>
      </c>
      <c r="L15" s="29">
        <f t="shared" si="0"/>
        <v>0.14594251815339715</v>
      </c>
      <c r="M15" s="29">
        <f t="shared" si="0"/>
        <v>0.14639014534824132</v>
      </c>
      <c r="N15" s="29">
        <f t="shared" si="0"/>
        <v>0.13731135985819076</v>
      </c>
      <c r="O15" s="29">
        <f t="shared" si="0"/>
        <v>0.13383758552521052</v>
      </c>
      <c r="P15" s="29">
        <f t="shared" si="0"/>
        <v>0.12716190223459123</v>
      </c>
      <c r="Q15" s="29">
        <f t="shared" si="0"/>
        <v>0.12907517585944894</v>
      </c>
      <c r="R15" s="29">
        <f t="shared" si="0"/>
        <v>0.13269774223290226</v>
      </c>
      <c r="S15" s="46">
        <f t="shared" si="0"/>
        <v>0.13286867896521329</v>
      </c>
      <c r="T15" s="29">
        <f>B15/Tabela1!B15</f>
        <v>6.0799367919752358E-2</v>
      </c>
      <c r="U15" s="9">
        <f>C15/Tabela1!C15</f>
        <v>5.897509127815611E-2</v>
      </c>
      <c r="V15" s="9">
        <f>D15/Tabela1!D15</f>
        <v>5.8431432385016073E-2</v>
      </c>
      <c r="W15" s="9">
        <f>E15/Tabela1!E15</f>
        <v>5.8657891252058302E-2</v>
      </c>
      <c r="X15" s="9">
        <f>F15/Tabela1!F15</f>
        <v>5.9399864421670508E-2</v>
      </c>
      <c r="Y15" s="9">
        <f>G15/Tabela1!G15</f>
        <v>5.7814467031933582E-2</v>
      </c>
      <c r="Z15" s="9">
        <f>H15/Tabela1!H15</f>
        <v>6.2112074809147974E-2</v>
      </c>
      <c r="AA15" s="9">
        <f>I15/Tabela1!I15</f>
        <v>6.1481905955954486E-2</v>
      </c>
      <c r="AB15" s="9">
        <f>J15/Tabela1!J15</f>
        <v>6.1188917163770742E-2</v>
      </c>
    </row>
    <row r="16" spans="1:28" ht="18.75" x14ac:dyDescent="0.3">
      <c r="A16" s="34" t="s">
        <v>42</v>
      </c>
      <c r="B16" s="15">
        <f>[1]Total!$Q$32</f>
        <v>2678.8548870451405</v>
      </c>
      <c r="C16" s="6">
        <f>[2]Total!$Q$32</f>
        <v>2093.7344680829701</v>
      </c>
      <c r="D16" s="6">
        <f>[3]Total!$Q$32</f>
        <v>2288.9201723697834</v>
      </c>
      <c r="E16" s="6">
        <f>[4]Total!$Q$32</f>
        <v>2251.4439414422754</v>
      </c>
      <c r="F16" s="6">
        <f>[5]Total!$Q$32</f>
        <v>2676.8557215138662</v>
      </c>
      <c r="G16" s="6">
        <f>[6]Total!$Q$32</f>
        <v>2627.4353725718406</v>
      </c>
      <c r="H16" s="6">
        <f>[7]Total!$Q$32</f>
        <v>2727.5956874959893</v>
      </c>
      <c r="I16" s="6">
        <f>[8]Total!$Q$32</f>
        <v>3559.4210646307379</v>
      </c>
      <c r="J16" s="6">
        <f>[9]Total!$Q$32</f>
        <v>4812.0402121162861</v>
      </c>
      <c r="K16" s="28">
        <f t="shared" si="3"/>
        <v>1.1104100191334456E-2</v>
      </c>
      <c r="L16" s="29">
        <f t="shared" si="0"/>
        <v>7.8992031107157409E-3</v>
      </c>
      <c r="M16" s="29">
        <f t="shared" si="0"/>
        <v>7.9590524734931452E-3</v>
      </c>
      <c r="N16" s="29">
        <f t="shared" si="0"/>
        <v>6.7754836767970157E-3</v>
      </c>
      <c r="O16" s="29">
        <f t="shared" si="0"/>
        <v>7.4810867899451428E-3</v>
      </c>
      <c r="P16" s="29">
        <f t="shared" si="0"/>
        <v>6.8782362927518378E-3</v>
      </c>
      <c r="Q16" s="29">
        <f t="shared" si="0"/>
        <v>6.672371722664763E-3</v>
      </c>
      <c r="R16" s="29">
        <f t="shared" si="0"/>
        <v>8.4093384053978964E-3</v>
      </c>
      <c r="S16" s="46">
        <f t="shared" si="0"/>
        <v>1.0522859819769061E-2</v>
      </c>
      <c r="T16" s="29">
        <f>B16/Tabela1!B16</f>
        <v>6.2461641649065952E-2</v>
      </c>
      <c r="U16" s="9">
        <f>C16/Tabela1!C16</f>
        <v>5.0550097010622415E-2</v>
      </c>
      <c r="V16" s="9">
        <f>D16/Tabela1!D16</f>
        <v>5.0861501952531682E-2</v>
      </c>
      <c r="W16" s="9">
        <f>E16/Tabela1!E16</f>
        <v>4.4987490337734796E-2</v>
      </c>
      <c r="X16" s="9">
        <f>F16/Tabela1!F16</f>
        <v>4.7695383820003323E-2</v>
      </c>
      <c r="Y16" s="9">
        <f>G16/Tabela1!G16</f>
        <v>4.4723065457656148E-2</v>
      </c>
      <c r="Z16" s="9">
        <f>H16/Tabela1!H16</f>
        <v>4.481459791495776E-2</v>
      </c>
      <c r="AA16" s="9">
        <f>I16/Tabela1!I16</f>
        <v>5.0968283759532877E-2</v>
      </c>
      <c r="AB16" s="9">
        <f>J16/Tabela1!J16</f>
        <v>5.7172528569585289E-2</v>
      </c>
    </row>
    <row r="17" spans="1:28" ht="37.5" x14ac:dyDescent="0.3">
      <c r="A17" s="35" t="s">
        <v>41</v>
      </c>
      <c r="B17" s="14">
        <f>[1]Total!$V$32</f>
        <v>106130.20630606601</v>
      </c>
      <c r="C17" s="8">
        <f>[2]Total!$V$32</f>
        <v>111264.41616705809</v>
      </c>
      <c r="D17" s="8">
        <f>[3]Total!$V$32</f>
        <v>119970.51911327016</v>
      </c>
      <c r="E17" s="8">
        <f>[4]Total!$V$32</f>
        <v>143168.58101728075</v>
      </c>
      <c r="F17" s="8">
        <f>[5]Total!$V$32</f>
        <v>153368.28825018351</v>
      </c>
      <c r="G17" s="8">
        <f>[6]Total!$V$32</f>
        <v>169379.81161493759</v>
      </c>
      <c r="H17" s="8">
        <f>[7]Total!$V$32</f>
        <v>182847.08388760171</v>
      </c>
      <c r="I17" s="8">
        <f>[8]Total!$V$32</f>
        <v>184759.53138968314</v>
      </c>
      <c r="J17" s="8">
        <f>[9]Total!$V$32</f>
        <v>204892.37384415962</v>
      </c>
      <c r="K17" s="31">
        <f t="shared" si="3"/>
        <v>0.43991947822506094</v>
      </c>
      <c r="L17" s="32">
        <f t="shared" si="0"/>
        <v>0.41977635449805628</v>
      </c>
      <c r="M17" s="32">
        <f t="shared" si="0"/>
        <v>0.41716249802899186</v>
      </c>
      <c r="N17" s="32">
        <f t="shared" si="0"/>
        <v>0.43085078240561092</v>
      </c>
      <c r="O17" s="32">
        <f t="shared" si="0"/>
        <v>0.42862283013746783</v>
      </c>
      <c r="P17" s="32">
        <f t="shared" si="0"/>
        <v>0.44341123655077758</v>
      </c>
      <c r="Q17" s="32">
        <f t="shared" si="0"/>
        <v>0.44728906036046789</v>
      </c>
      <c r="R17" s="32">
        <f t="shared" si="0"/>
        <v>0.43650509306624152</v>
      </c>
      <c r="S17" s="47">
        <f t="shared" si="0"/>
        <v>0.44805397150943549</v>
      </c>
      <c r="T17" s="32">
        <f>B17/Tabela1!B17</f>
        <v>6.4644087453642057E-2</v>
      </c>
      <c r="U17" s="10">
        <f>C17/Tabela1!C17</f>
        <v>6.0725200267351669E-2</v>
      </c>
      <c r="V17" s="10">
        <f>D17/Tabela1!D17</f>
        <v>6.0274516963543516E-2</v>
      </c>
      <c r="W17" s="10">
        <f>E17/Tabela1!E17</f>
        <v>6.5135812502941356E-2</v>
      </c>
      <c r="X17" s="10">
        <f>F17/Tabela1!F17</f>
        <v>6.3870427104227648E-2</v>
      </c>
      <c r="Y17" s="10">
        <f>G17/Tabela1!G17</f>
        <v>6.9852184239954276E-2</v>
      </c>
      <c r="Z17" s="10">
        <f>H17/Tabela1!H17</f>
        <v>7.1521811229319596E-2</v>
      </c>
      <c r="AA17" s="53">
        <f>I17/Tabela1!I17</f>
        <v>6.8900197530938526E-2</v>
      </c>
      <c r="AB17" s="53">
        <f>J17/Tabela1!J17</f>
        <v>7.1360985035633054E-2</v>
      </c>
    </row>
    <row r="18" spans="1:28" ht="18.75" x14ac:dyDescent="0.3">
      <c r="A18" s="36" t="s">
        <v>38</v>
      </c>
      <c r="B18" s="37">
        <f t="shared" ref="B18:I18" si="6">B11+B14+B17</f>
        <v>241249.16390214994</v>
      </c>
      <c r="C18" s="38">
        <f t="shared" si="6"/>
        <v>265056.41629124514</v>
      </c>
      <c r="D18" s="38">
        <f t="shared" si="6"/>
        <v>287587.01868002641</v>
      </c>
      <c r="E18" s="38">
        <f t="shared" si="6"/>
        <v>332292.72607540304</v>
      </c>
      <c r="F18" s="38">
        <f t="shared" si="6"/>
        <v>357816.42382650328</v>
      </c>
      <c r="G18" s="38">
        <f t="shared" si="6"/>
        <v>381992.6011179036</v>
      </c>
      <c r="H18" s="38">
        <f t="shared" si="6"/>
        <v>408789.52805205254</v>
      </c>
      <c r="I18" s="38">
        <f t="shared" si="6"/>
        <v>423270.04730193398</v>
      </c>
      <c r="J18" s="38">
        <f t="shared" ref="J18" si="7">J11+J14+J17</f>
        <v>457293.9575870824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6.2084061441984251E-2</v>
      </c>
      <c r="U18" s="40">
        <f>C18/Tabela1!C18</f>
        <v>6.0565192044763239E-2</v>
      </c>
      <c r="V18" s="40">
        <f>D18/Tabela1!D18</f>
        <v>5.9730291578402074E-2</v>
      </c>
      <c r="W18" s="40">
        <f>E18/Tabela1!E18</f>
        <v>6.2324920212306088E-2</v>
      </c>
      <c r="X18" s="40">
        <f>F18/Tabela1!F18</f>
        <v>6.1917173828595032E-2</v>
      </c>
      <c r="Y18" s="40">
        <f>G18/Tabela1!G18</f>
        <v>6.371016867642279E-2</v>
      </c>
      <c r="Z18" s="40">
        <f>H18/Tabela1!H18</f>
        <v>6.5204680318537114E-2</v>
      </c>
      <c r="AA18" s="52">
        <f>I18/Tabela1!I18</f>
        <v>6.4273236206801587E-2</v>
      </c>
      <c r="AB18" s="52">
        <f>J18/Tabela1!J18</f>
        <v>6.5289085069401467E-2</v>
      </c>
    </row>
    <row r="19" spans="1:28" ht="18.75" x14ac:dyDescent="0.3">
      <c r="A19" s="41" t="s">
        <v>39</v>
      </c>
      <c r="B19" s="16">
        <f>[10]PIB_UF!B$31</f>
        <v>241249.16390214983</v>
      </c>
      <c r="C19" s="7">
        <f>[10]PIB_UF!C$31</f>
        <v>265056.41629124497</v>
      </c>
      <c r="D19" s="7">
        <f>[10]PIB_UF!D$31</f>
        <v>287587.01868002699</v>
      </c>
      <c r="E19" s="7">
        <f>[10]PIB_UF!E$31</f>
        <v>332292.72607540397</v>
      </c>
      <c r="F19" s="7">
        <f>[10]PIB_UF!F$31</f>
        <v>357816.423826502</v>
      </c>
      <c r="G19" s="7">
        <f>[10]PIB_UF!G$31</f>
        <v>381992.60111790342</v>
      </c>
      <c r="H19" s="7">
        <f>[10]PIB_UF!H$31</f>
        <v>408789.5280520526</v>
      </c>
      <c r="I19" s="7">
        <f>[10]PIB_UF!I$31</f>
        <v>423270.04730193602</v>
      </c>
      <c r="J19" s="7">
        <f>[10]PIB_UF!J$31</f>
        <v>457293.95758708206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pageSetUpPr fitToPage="1"/>
  </sheetPr>
  <dimension ref="A1:AB27"/>
  <sheetViews>
    <sheetView zoomScale="69" zoomScaleNormal="69" workbookViewId="0">
      <selection activeCell="AC10" sqref="AC10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81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82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2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89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5">
        <v>2016</v>
      </c>
      <c r="I9" s="51">
        <v>2017</v>
      </c>
      <c r="J9" s="51">
        <v>2018</v>
      </c>
      <c r="K9" s="26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SUM(Tabela3:Tabela9!B10)</f>
        <v>182905.31143490391</v>
      </c>
      <c r="C10" s="6">
        <f>SUM(Tabela3:Tabela9!C10)</f>
        <v>214002.67908173052</v>
      </c>
      <c r="D10" s="6">
        <f>SUM(Tabela3:Tabela9!D10)</f>
        <v>228669.50759445978</v>
      </c>
      <c r="E10" s="6">
        <f>SUM(Tabela3:Tabela9!E10)</f>
        <v>259115.29238494619</v>
      </c>
      <c r="F10" s="6">
        <f>SUM(Tabela3:Tabela9!F10)</f>
        <v>272738.85225124902</v>
      </c>
      <c r="G10" s="6">
        <f>SUM(Tabela3:Tabela9!G10)</f>
        <v>284652.1477980499</v>
      </c>
      <c r="H10" s="6">
        <f>SUM(Tabela3:Tabela9!H10)</f>
        <v>300799.24461551523</v>
      </c>
      <c r="I10" s="6">
        <f>SUM(Tabela3:Tabela9!I10)</f>
        <v>328770.4752104159</v>
      </c>
      <c r="J10" s="6">
        <f>SUM(Tabela3:Tabela9!J10)</f>
        <v>345176.58809498022</v>
      </c>
      <c r="K10" s="28">
        <f>B10/B$18</f>
        <v>0.88320098674450043</v>
      </c>
      <c r="L10" s="29">
        <f t="shared" ref="L10:S18" si="0">C10/C$18</f>
        <v>0.88787505966036606</v>
      </c>
      <c r="M10" s="29">
        <f t="shared" si="0"/>
        <v>0.88254972045648417</v>
      </c>
      <c r="N10" s="29">
        <f t="shared" si="0"/>
        <v>0.88603906171560753</v>
      </c>
      <c r="O10" s="29">
        <f t="shared" si="0"/>
        <v>0.88529443924614726</v>
      </c>
      <c r="P10" s="29">
        <f t="shared" si="0"/>
        <v>0.88762869181617843</v>
      </c>
      <c r="Q10" s="29">
        <f t="shared" si="0"/>
        <v>0.89177997753974303</v>
      </c>
      <c r="R10" s="29">
        <f t="shared" si="0"/>
        <v>0.8935038129094357</v>
      </c>
      <c r="S10" s="46">
        <f t="shared" si="0"/>
        <v>0.89069711623756709</v>
      </c>
      <c r="T10" s="29">
        <f>B10/Tabela1!B10</f>
        <v>5.5378193141328101E-2</v>
      </c>
      <c r="U10" s="9">
        <f>C10/Tabela1!C10</f>
        <v>5.7520473694450895E-2</v>
      </c>
      <c r="V10" s="9">
        <f>D10/Tabela1!D10</f>
        <v>5.585125601347167E-2</v>
      </c>
      <c r="W10" s="9">
        <f>E10/Tabela1!E10</f>
        <v>5.6901394097392803E-2</v>
      </c>
      <c r="X10" s="9">
        <f>F10/Tabela1!F10</f>
        <v>5.4846861354588515E-2</v>
      </c>
      <c r="Y10" s="9">
        <f>G10/Tabela1!G10</f>
        <v>5.5212214404886904E-2</v>
      </c>
      <c r="Z10" s="9">
        <f>H10/Tabela1!H10</f>
        <v>5.5499838300135308E-2</v>
      </c>
      <c r="AA10" s="9">
        <f>I10/Tabela1!I10</f>
        <v>5.7964521259694493E-2</v>
      </c>
      <c r="AB10" s="9">
        <f>J10/Tabela1!J10</f>
        <v>5.7422720793023053E-2</v>
      </c>
    </row>
    <row r="11" spans="1:28" ht="18.75" x14ac:dyDescent="0.3">
      <c r="A11" s="30" t="s">
        <v>34</v>
      </c>
      <c r="B11" s="14">
        <f>SUM(Tabela3:Tabela9!B11)</f>
        <v>85264.937788616546</v>
      </c>
      <c r="C11" s="8">
        <f>SUM(Tabela3:Tabela9!C11)</f>
        <v>99851.406195035175</v>
      </c>
      <c r="D11" s="8">
        <f>SUM(Tabela3:Tabela9!D11)</f>
        <v>110767.30774800503</v>
      </c>
      <c r="E11" s="8">
        <f>SUM(Tabela3:Tabela9!E11)</f>
        <v>124993.32335868517</v>
      </c>
      <c r="F11" s="8">
        <f>SUM(Tabela3:Tabela9!F11)</f>
        <v>136258.29032241055</v>
      </c>
      <c r="G11" s="8">
        <f>SUM(Tabela3:Tabela9!G11)</f>
        <v>144086.88104251344</v>
      </c>
      <c r="H11" s="8">
        <f>SUM(Tabela3:Tabela9!H11)</f>
        <v>149081.78356659887</v>
      </c>
      <c r="I11" s="8">
        <f>SUM(Tabela3:Tabela9!I11)</f>
        <v>155762.09211978066</v>
      </c>
      <c r="J11" s="8">
        <f>SUM(Tabela3:Tabela9!J11)</f>
        <v>164557.79515896682</v>
      </c>
      <c r="K11" s="31">
        <f t="shared" ref="K11:K18" si="1">B11/B$18</f>
        <v>0.41172165312660175</v>
      </c>
      <c r="L11" s="32">
        <f t="shared" si="0"/>
        <v>0.41427319327497547</v>
      </c>
      <c r="M11" s="32">
        <f t="shared" si="0"/>
        <v>0.42750630600950168</v>
      </c>
      <c r="N11" s="32">
        <f t="shared" si="0"/>
        <v>0.42741192899149438</v>
      </c>
      <c r="O11" s="32">
        <f t="shared" si="0"/>
        <v>0.44228647927466214</v>
      </c>
      <c r="P11" s="32">
        <f t="shared" si="0"/>
        <v>0.44930505782930796</v>
      </c>
      <c r="Q11" s="32">
        <f t="shared" si="0"/>
        <v>0.44198299025166138</v>
      </c>
      <c r="R11" s="32">
        <f t="shared" si="0"/>
        <v>0.42331667138511214</v>
      </c>
      <c r="S11" s="47">
        <f t="shared" si="0"/>
        <v>0.42462657856208053</v>
      </c>
      <c r="T11" s="32">
        <f>B11/Tabela1!B11</f>
        <v>5.2691549069402564E-2</v>
      </c>
      <c r="U11" s="10">
        <f>C11/Tabela1!C11</f>
        <v>5.4067811069658599E-2</v>
      </c>
      <c r="V11" s="10">
        <f>D11/Tabela1!D11</f>
        <v>5.3800467516397485E-2</v>
      </c>
      <c r="W11" s="10">
        <f>E11/Tabela1!E11</f>
        <v>5.4210269603669307E-2</v>
      </c>
      <c r="X11" s="10">
        <f>F11/Tabela1!F11</f>
        <v>5.4170298800060954E-2</v>
      </c>
      <c r="Y11" s="10">
        <f>G11/Tabela1!G11</f>
        <v>5.3924327303880012E-2</v>
      </c>
      <c r="Z11" s="10">
        <f>H11/Tabela1!H11</f>
        <v>5.3197212556004458E-2</v>
      </c>
      <c r="AA11" s="10">
        <f>I11/Tabela1!I11</f>
        <v>5.3333374006143616E-2</v>
      </c>
      <c r="AB11" s="10">
        <f>J11/Tabela1!J11</f>
        <v>5.3851446150930335E-2</v>
      </c>
    </row>
    <row r="12" spans="1:28" ht="18.75" x14ac:dyDescent="0.3">
      <c r="A12" s="33" t="s">
        <v>35</v>
      </c>
      <c r="B12" s="15">
        <f>SUM(Tabela3:Tabela9!B12)</f>
        <v>67817.30186731623</v>
      </c>
      <c r="C12" s="6">
        <f>SUM(Tabela3:Tabela9!C12)</f>
        <v>79194.845100085586</v>
      </c>
      <c r="D12" s="6">
        <f>SUM(Tabela3:Tabela9!D12)</f>
        <v>88298.335751978113</v>
      </c>
      <c r="E12" s="6">
        <f>SUM(Tabela3:Tabela9!E12)</f>
        <v>99293.036695916118</v>
      </c>
      <c r="F12" s="6">
        <f>SUM(Tabela3:Tabela9!F12)</f>
        <v>108479.23276682998</v>
      </c>
      <c r="G12" s="6">
        <f>SUM(Tabela3:Tabela9!G12)</f>
        <v>115029.63642251876</v>
      </c>
      <c r="H12" s="6">
        <f>SUM(Tabela3:Tabela9!H12)</f>
        <v>119096.15446571576</v>
      </c>
      <c r="I12" s="6">
        <f>SUM(Tabela3:Tabela9!I12)</f>
        <v>123465.84780012121</v>
      </c>
      <c r="J12" s="6">
        <f>SUM(Tabela3:Tabela9!J12)</f>
        <v>130306.4255134054</v>
      </c>
      <c r="K12" s="28">
        <f t="shared" si="1"/>
        <v>0.32747167076599887</v>
      </c>
      <c r="L12" s="29">
        <f t="shared" si="0"/>
        <v>0.32857125022802935</v>
      </c>
      <c r="M12" s="29">
        <f t="shared" si="0"/>
        <v>0.34078733257642746</v>
      </c>
      <c r="N12" s="29">
        <f t="shared" si="0"/>
        <v>0.33953036217654797</v>
      </c>
      <c r="O12" s="29">
        <f t="shared" si="0"/>
        <v>0.35211727536967824</v>
      </c>
      <c r="P12" s="29">
        <f t="shared" si="0"/>
        <v>0.35869606636606044</v>
      </c>
      <c r="Q12" s="29">
        <f t="shared" si="0"/>
        <v>0.35308455009673112</v>
      </c>
      <c r="R12" s="29">
        <f t="shared" si="0"/>
        <v>0.3355447465375363</v>
      </c>
      <c r="S12" s="46">
        <f t="shared" si="0"/>
        <v>0.33624400215717698</v>
      </c>
      <c r="T12" s="29">
        <f>B12/Tabela1!B12</f>
        <v>5.3094886315361266E-2</v>
      </c>
      <c r="U12" s="9">
        <f>C12/Tabela1!C12</f>
        <v>5.4479807863685378E-2</v>
      </c>
      <c r="V12" s="9">
        <f>D12/Tabela1!D12</f>
        <v>5.4271209811029432E-2</v>
      </c>
      <c r="W12" s="9">
        <f>E12/Tabela1!E12</f>
        <v>5.4490446598315298E-2</v>
      </c>
      <c r="X12" s="9">
        <f>F12/Tabela1!F12</f>
        <v>5.4228526649715121E-2</v>
      </c>
      <c r="Y12" s="9">
        <f>G12/Tabela1!G12</f>
        <v>5.4084559132819447E-2</v>
      </c>
      <c r="Z12" s="9">
        <f>H12/Tabela1!H12</f>
        <v>5.3423308595606046E-2</v>
      </c>
      <c r="AA12" s="9">
        <f>I12/Tabela1!I12</f>
        <v>5.3393984833696041E-2</v>
      </c>
      <c r="AB12" s="9">
        <f>J12/Tabela1!J12</f>
        <v>5.3794547786195336E-2</v>
      </c>
    </row>
    <row r="13" spans="1:28" ht="18.75" x14ac:dyDescent="0.3">
      <c r="A13" s="33" t="s">
        <v>36</v>
      </c>
      <c r="B13" s="15">
        <f>SUM(Tabela3:Tabela9!B13)</f>
        <v>17447.635921300302</v>
      </c>
      <c r="C13" s="6">
        <f>SUM(Tabela3:Tabela9!C13)</f>
        <v>20656.561094949571</v>
      </c>
      <c r="D13" s="6">
        <f>SUM(Tabela3:Tabela9!D13)</f>
        <v>22468.971996026929</v>
      </c>
      <c r="E13" s="6">
        <f>SUM(Tabela3:Tabela9!E13)</f>
        <v>25700.286662769031</v>
      </c>
      <c r="F13" s="6">
        <f>SUM(Tabela3:Tabela9!F13)</f>
        <v>27779.057555580563</v>
      </c>
      <c r="G13" s="6">
        <f>SUM(Tabela3:Tabela9!G13)</f>
        <v>29057.244619994668</v>
      </c>
      <c r="H13" s="6">
        <f>SUM(Tabela3:Tabela9!H13)</f>
        <v>29985.629100883096</v>
      </c>
      <c r="I13" s="6">
        <f>SUM(Tabela3:Tabela9!I13)</f>
        <v>32296.244319659483</v>
      </c>
      <c r="J13" s="6">
        <f>SUM(Tabela3:Tabela9!J13)</f>
        <v>34251.369645561426</v>
      </c>
      <c r="K13" s="28">
        <f t="shared" si="1"/>
        <v>8.4249982360602799E-2</v>
      </c>
      <c r="L13" s="29">
        <f t="shared" si="0"/>
        <v>8.5701943046946075E-2</v>
      </c>
      <c r="M13" s="29">
        <f t="shared" si="0"/>
        <v>8.671897343307429E-2</v>
      </c>
      <c r="N13" s="29">
        <f t="shared" si="0"/>
        <v>8.7881566814946369E-2</v>
      </c>
      <c r="O13" s="29">
        <f t="shared" si="0"/>
        <v>9.0169203904983883E-2</v>
      </c>
      <c r="P13" s="29">
        <f t="shared" si="0"/>
        <v>9.0608991463247454E-2</v>
      </c>
      <c r="Q13" s="29">
        <f t="shared" si="0"/>
        <v>8.8898440154930203E-2</v>
      </c>
      <c r="R13" s="29">
        <f t="shared" si="0"/>
        <v>8.7771924847575927E-2</v>
      </c>
      <c r="S13" s="46">
        <f t="shared" si="0"/>
        <v>8.8382576404903532E-2</v>
      </c>
      <c r="T13" s="29">
        <f>B13/Tabela1!B13</f>
        <v>5.1180346199968606E-2</v>
      </c>
      <c r="U13" s="9">
        <f>C13/Tabela1!C13</f>
        <v>5.2544377871088579E-2</v>
      </c>
      <c r="V13" s="9">
        <f>D13/Tabela1!D13</f>
        <v>5.2027045103808602E-2</v>
      </c>
      <c r="W13" s="9">
        <f>E13/Tabela1!E13</f>
        <v>5.3154347879473415E-2</v>
      </c>
      <c r="X13" s="9">
        <f>F13/Tabela1!F13</f>
        <v>5.3944107417237382E-2</v>
      </c>
      <c r="Y13" s="9">
        <f>G13/Tabela1!G13</f>
        <v>5.329922413475871E-2</v>
      </c>
      <c r="Z13" s="9">
        <f>H13/Tabela1!H13</f>
        <v>5.2317792912222938E-2</v>
      </c>
      <c r="AA13" s="9">
        <f>I13/Tabela1!I13</f>
        <v>5.3102926952227264E-2</v>
      </c>
      <c r="AB13" s="9">
        <f>J13/Tabela1!J13</f>
        <v>5.4069015581611625E-2</v>
      </c>
    </row>
    <row r="14" spans="1:28" ht="18.75" x14ac:dyDescent="0.3">
      <c r="A14" s="30" t="s">
        <v>43</v>
      </c>
      <c r="B14" s="14">
        <f>SUM(Tabela3:Tabela9!B14)</f>
        <v>26070.168676958252</v>
      </c>
      <c r="C14" s="8">
        <f>SUM(Tabela3:Tabela9!C14)</f>
        <v>28760.553111292389</v>
      </c>
      <c r="D14" s="8">
        <f>SUM(Tabela3:Tabela9!D14)</f>
        <v>32231.421732823328</v>
      </c>
      <c r="E14" s="8">
        <f>SUM(Tabela3:Tabela9!E14)</f>
        <v>35302.006425643092</v>
      </c>
      <c r="F14" s="8">
        <f>SUM(Tabela3:Tabela9!F14)</f>
        <v>37596.308526047898</v>
      </c>
      <c r="G14" s="8">
        <f>SUM(Tabela3:Tabela9!G14)</f>
        <v>38247.205277974419</v>
      </c>
      <c r="H14" s="8">
        <f>SUM(Tabela3:Tabela9!H14)</f>
        <v>38768.247792305141</v>
      </c>
      <c r="I14" s="8">
        <f>SUM(Tabela3:Tabela9!I14)</f>
        <v>42101.928932368173</v>
      </c>
      <c r="J14" s="8">
        <f>SUM(Tabela3:Tabela9!J14)</f>
        <v>46005.631929420051</v>
      </c>
      <c r="K14" s="31">
        <f t="shared" si="1"/>
        <v>0.12588589428842134</v>
      </c>
      <c r="L14" s="32">
        <f t="shared" si="0"/>
        <v>0.11932457069755373</v>
      </c>
      <c r="M14" s="32">
        <f t="shared" si="0"/>
        <v>0.12439713777084052</v>
      </c>
      <c r="N14" s="32">
        <f t="shared" si="0"/>
        <v>0.12071443704521534</v>
      </c>
      <c r="O14" s="32">
        <f t="shared" si="0"/>
        <v>0.12203542912775565</v>
      </c>
      <c r="P14" s="32">
        <f t="shared" si="0"/>
        <v>0.11926597796338795</v>
      </c>
      <c r="Q14" s="32">
        <f t="shared" si="0"/>
        <v>0.11493628313351757</v>
      </c>
      <c r="R14" s="32">
        <f t="shared" si="0"/>
        <v>0.11442096194263508</v>
      </c>
      <c r="S14" s="47">
        <f t="shared" si="0"/>
        <v>0.11871339222736033</v>
      </c>
      <c r="T14" s="32">
        <f>B14/Tabela1!B14</f>
        <v>4.1652623326529616E-2</v>
      </c>
      <c r="U14" s="10">
        <f>C14/Tabela1!C14</f>
        <v>4.1243228713815916E-2</v>
      </c>
      <c r="V14" s="10">
        <f>D14/Tabela1!D14</f>
        <v>4.2104837770701835E-2</v>
      </c>
      <c r="W14" s="10">
        <f>E14/Tabela1!E14</f>
        <v>4.2640167983345502E-2</v>
      </c>
      <c r="X14" s="10">
        <f>F14/Tabela1!F14</f>
        <v>4.3597870125436547E-2</v>
      </c>
      <c r="Y14" s="10">
        <f>G14/Tabela1!G14</f>
        <v>4.2547242323387649E-2</v>
      </c>
      <c r="Z14" s="10">
        <f>H14/Tabela1!H14</f>
        <v>4.2585155258087704E-2</v>
      </c>
      <c r="AA14" s="10">
        <f>I14/Tabela1!I14</f>
        <v>4.2813097291476691E-2</v>
      </c>
      <c r="AB14" s="10">
        <f>J14/Tabela1!J14</f>
        <v>4.2710198438316416E-2</v>
      </c>
    </row>
    <row r="15" spans="1:28" ht="18.75" x14ac:dyDescent="0.3">
      <c r="A15" s="33" t="s">
        <v>37</v>
      </c>
      <c r="B15" s="15">
        <f>SUM(Tabela3:Tabela9!B15)</f>
        <v>24188.333363996477</v>
      </c>
      <c r="C15" s="6">
        <f>SUM(Tabela3:Tabela9!C15)</f>
        <v>27025.24117947352</v>
      </c>
      <c r="D15" s="6">
        <f>SUM(Tabela3:Tabela9!D15)</f>
        <v>30431.483878501385</v>
      </c>
      <c r="E15" s="6">
        <f>SUM(Tabela3:Tabela9!E15)</f>
        <v>33326.997781392543</v>
      </c>
      <c r="F15" s="6">
        <f>SUM(Tabela3:Tabela9!F15)</f>
        <v>35338.144689445326</v>
      </c>
      <c r="G15" s="6">
        <f>SUM(Tabela3:Tabela9!G15)</f>
        <v>36036.165257291635</v>
      </c>
      <c r="H15" s="6">
        <f>SUM(Tabela3:Tabela9!H15)</f>
        <v>36502.839072621689</v>
      </c>
      <c r="I15" s="6">
        <f>SUM(Tabela3:Tabela9!I15)</f>
        <v>39185.957051322672</v>
      </c>
      <c r="J15" s="6">
        <f>SUM(Tabela3:Tabela9!J15)</f>
        <v>42358.727560981264</v>
      </c>
      <c r="K15" s="28">
        <f t="shared" si="1"/>
        <v>0.11679901325549952</v>
      </c>
      <c r="L15" s="29">
        <f t="shared" si="0"/>
        <v>0.1121249403396338</v>
      </c>
      <c r="M15" s="29">
        <f t="shared" si="0"/>
        <v>0.11745027954351576</v>
      </c>
      <c r="N15" s="29">
        <f t="shared" si="0"/>
        <v>0.11396093828439254</v>
      </c>
      <c r="O15" s="29">
        <f t="shared" si="0"/>
        <v>0.11470556075385276</v>
      </c>
      <c r="P15" s="29">
        <f t="shared" si="0"/>
        <v>0.11237130818382157</v>
      </c>
      <c r="Q15" s="29">
        <f t="shared" si="0"/>
        <v>0.10822002246025708</v>
      </c>
      <c r="R15" s="29">
        <f t="shared" si="0"/>
        <v>0.10649618709056433</v>
      </c>
      <c r="S15" s="46">
        <f t="shared" si="0"/>
        <v>0.1093028837624328</v>
      </c>
      <c r="T15" s="29">
        <f>B15/Tabela1!B15</f>
        <v>4.148892442800254E-2</v>
      </c>
      <c r="U15" s="9">
        <f>C15/Tabela1!C15</f>
        <v>4.1201975816407034E-2</v>
      </c>
      <c r="V15" s="9">
        <f>D15/Tabela1!D15</f>
        <v>4.2236560224762208E-2</v>
      </c>
      <c r="W15" s="9">
        <f>E15/Tabela1!E15</f>
        <v>4.2844525343102985E-2</v>
      </c>
      <c r="X15" s="9">
        <f>F15/Tabela1!F15</f>
        <v>4.3831954261156415E-2</v>
      </c>
      <c r="Y15" s="9">
        <f>G15/Tabela1!G15</f>
        <v>4.2890699508551323E-2</v>
      </c>
      <c r="Z15" s="9">
        <f>H15/Tabela1!H15</f>
        <v>4.2969489412225295E-2</v>
      </c>
      <c r="AA15" s="9">
        <f>I15/Tabela1!I15</f>
        <v>4.2894016057439983E-2</v>
      </c>
      <c r="AB15" s="9">
        <f>J15/Tabela1!J15</f>
        <v>4.2657715488842535E-2</v>
      </c>
    </row>
    <row r="16" spans="1:28" ht="18.75" x14ac:dyDescent="0.3">
      <c r="A16" s="34" t="s">
        <v>42</v>
      </c>
      <c r="B16" s="15">
        <f>SUM(Tabela3:Tabela9!B16)</f>
        <v>1881.8353129617717</v>
      </c>
      <c r="C16" s="6">
        <f>SUM(Tabela3:Tabela9!C16)</f>
        <v>1735.3119318188665</v>
      </c>
      <c r="D16" s="6">
        <f>SUM(Tabela3:Tabela9!D16)</f>
        <v>1799.937854321942</v>
      </c>
      <c r="E16" s="6">
        <f>SUM(Tabela3:Tabela9!E16)</f>
        <v>1975.0086442505481</v>
      </c>
      <c r="F16" s="6">
        <f>SUM(Tabela3:Tabela9!F16)</f>
        <v>2258.1638366025736</v>
      </c>
      <c r="G16" s="6">
        <f>SUM(Tabela3:Tabela9!G16)</f>
        <v>2211.0400206827821</v>
      </c>
      <c r="H16" s="6">
        <f>SUM(Tabela3:Tabela9!H16)</f>
        <v>2265.4087196834471</v>
      </c>
      <c r="I16" s="6">
        <f>SUM(Tabela3:Tabela9!I16)</f>
        <v>2915.971881045507</v>
      </c>
      <c r="J16" s="6">
        <f>SUM(Tabela3:Tabela9!J16)</f>
        <v>3646.9043684387825</v>
      </c>
      <c r="K16" s="28">
        <f t="shared" si="1"/>
        <v>9.086881032921797E-3</v>
      </c>
      <c r="L16" s="29">
        <f t="shared" si="0"/>
        <v>7.1996303579199197E-3</v>
      </c>
      <c r="M16" s="29">
        <f t="shared" si="0"/>
        <v>6.9468582273247573E-3</v>
      </c>
      <c r="N16" s="29">
        <f t="shared" si="0"/>
        <v>6.7534987608227921E-3</v>
      </c>
      <c r="O16" s="29">
        <f t="shared" si="0"/>
        <v>7.3298683739028928E-3</v>
      </c>
      <c r="P16" s="29">
        <f t="shared" si="0"/>
        <v>6.894669779566368E-3</v>
      </c>
      <c r="Q16" s="29">
        <f t="shared" si="0"/>
        <v>6.7162606732604742E-3</v>
      </c>
      <c r="R16" s="29">
        <f t="shared" si="0"/>
        <v>7.9247748520707689E-3</v>
      </c>
      <c r="S16" s="46">
        <f t="shared" si="0"/>
        <v>9.4105084649275146E-3</v>
      </c>
      <c r="T16" s="29">
        <f>B16/Tabela1!B16</f>
        <v>4.3877898548819523E-2</v>
      </c>
      <c r="U16" s="9">
        <f>C16/Tabela1!C16</f>
        <v>4.1896519274218745E-2</v>
      </c>
      <c r="V16" s="9">
        <f>D16/Tabela1!D16</f>
        <v>3.999595258809284E-2</v>
      </c>
      <c r="W16" s="9">
        <f>E16/Tabela1!E16</f>
        <v>3.9463866128173049E-2</v>
      </c>
      <c r="X16" s="9">
        <f>F16/Tabela1!F16</f>
        <v>4.0235261859499924E-2</v>
      </c>
      <c r="Y16" s="9">
        <f>G16/Tabela1!G16</f>
        <v>3.7635364358249206E-2</v>
      </c>
      <c r="Z16" s="9">
        <f>H16/Tabela1!H16</f>
        <v>3.722083201372646E-2</v>
      </c>
      <c r="AA16" s="9">
        <f>I16/Tabela1!I16</f>
        <v>4.1754566141324057E-2</v>
      </c>
      <c r="AB16" s="9">
        <f>J16/Tabela1!J16</f>
        <v>4.3329385251212257E-2</v>
      </c>
    </row>
    <row r="17" spans="1:28" ht="37.5" x14ac:dyDescent="0.3">
      <c r="A17" s="35" t="s">
        <v>41</v>
      </c>
      <c r="B17" s="14">
        <f>SUM(Tabela3:Tabela9!B17)</f>
        <v>95758.538333325618</v>
      </c>
      <c r="C17" s="8">
        <f>SUM(Tabela3:Tabela9!C17)</f>
        <v>112415.9609548765</v>
      </c>
      <c r="D17" s="8">
        <f>SUM(Tabela3:Tabela9!D17)</f>
        <v>116102.26199213284</v>
      </c>
      <c r="E17" s="8">
        <f>SUM(Tabela3:Tabela9!E17)</f>
        <v>132146.9603820105</v>
      </c>
      <c r="F17" s="8">
        <f>SUM(Tabela3:Tabela9!F17)</f>
        <v>134222.3980922359</v>
      </c>
      <c r="G17" s="8">
        <f>SUM(Tabela3:Tabela9!G17)</f>
        <v>138354.2267348537</v>
      </c>
      <c r="H17" s="8">
        <f>SUM(Tabela3:Tabela9!H17)</f>
        <v>149452.05232923289</v>
      </c>
      <c r="I17" s="8">
        <f>SUM(Tabela3:Tabela9!I17)</f>
        <v>170092.41120958971</v>
      </c>
      <c r="J17" s="8">
        <f>SUM(Tabela3:Tabela9!J17)</f>
        <v>176971.88856757461</v>
      </c>
      <c r="K17" s="31">
        <f t="shared" si="1"/>
        <v>0.46239245258497697</v>
      </c>
      <c r="L17" s="32">
        <f t="shared" si="0"/>
        <v>0.46640223602747077</v>
      </c>
      <c r="M17" s="32">
        <f t="shared" si="0"/>
        <v>0.44809655621965788</v>
      </c>
      <c r="N17" s="32">
        <f t="shared" si="0"/>
        <v>0.45187363396329039</v>
      </c>
      <c r="O17" s="32">
        <f t="shared" si="0"/>
        <v>0.43567809159758225</v>
      </c>
      <c r="P17" s="32">
        <f t="shared" si="0"/>
        <v>0.43142896420730414</v>
      </c>
      <c r="Q17" s="32">
        <f t="shared" si="0"/>
        <v>0.44308072661482112</v>
      </c>
      <c r="R17" s="32">
        <f t="shared" si="0"/>
        <v>0.46226236667225273</v>
      </c>
      <c r="S17" s="47">
        <f t="shared" si="0"/>
        <v>0.45666002921055904</v>
      </c>
      <c r="T17" s="32">
        <f>B17/Tabela1!B17</f>
        <v>5.8326687018779737E-2</v>
      </c>
      <c r="U17" s="10">
        <f>C17/Tabela1!C17</f>
        <v>6.1353683211549249E-2</v>
      </c>
      <c r="V17" s="10">
        <f>D17/Tabela1!D17</f>
        <v>5.8331061761460051E-2</v>
      </c>
      <c r="W17" s="10">
        <f>E17/Tabela1!E17</f>
        <v>6.0121428689981299E-2</v>
      </c>
      <c r="X17" s="10">
        <f>F17/Tabela1!F17</f>
        <v>5.589709574850471E-2</v>
      </c>
      <c r="Y17" s="10">
        <f>G17/Tabela1!G17</f>
        <v>5.7057242206822185E-2</v>
      </c>
      <c r="Z17" s="10">
        <f>H17/Tabela1!H17</f>
        <v>5.8459130149959057E-2</v>
      </c>
      <c r="AA17" s="53">
        <f>I17/Tabela1!I17</f>
        <v>6.3430561025490662E-2</v>
      </c>
      <c r="AB17" s="53">
        <f>J17/Tabela1!J17</f>
        <v>6.1636692741936304E-2</v>
      </c>
    </row>
    <row r="18" spans="1:28" ht="18.75" x14ac:dyDescent="0.3">
      <c r="A18" s="36" t="s">
        <v>38</v>
      </c>
      <c r="B18" s="37">
        <f>SUM(Tabela3:Tabela9!B18)</f>
        <v>207093.64479890041</v>
      </c>
      <c r="C18" s="38">
        <f>SUM(Tabela3:Tabela9!C18)</f>
        <v>241027.92026120407</v>
      </c>
      <c r="D18" s="38">
        <f>SUM(Tabela3:Tabela9!D18)</f>
        <v>259100.99147296118</v>
      </c>
      <c r="E18" s="38">
        <f>SUM(Tabela3:Tabela9!E18)</f>
        <v>292442.29016633873</v>
      </c>
      <c r="F18" s="38">
        <f>SUM(Tabela3:Tabela9!F18)</f>
        <v>308076.99694069434</v>
      </c>
      <c r="G18" s="38">
        <f>SUM(Tabela3:Tabela9!G18)</f>
        <v>320688.31305534154</v>
      </c>
      <c r="H18" s="38">
        <f>SUM(Tabela3:Tabela9!H18)</f>
        <v>337302.08368813689</v>
      </c>
      <c r="I18" s="38">
        <f>SUM(Tabela3:Tabela9!I18)</f>
        <v>367956.43226173858</v>
      </c>
      <c r="J18" s="38">
        <f>SUM(Tabela3:Tabela9!J18)</f>
        <v>387535.31565596152</v>
      </c>
      <c r="K18" s="39">
        <f t="shared" si="1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5.3294338351175585E-2</v>
      </c>
      <c r="U18" s="40">
        <f>C18/Tabela1!C18</f>
        <v>5.5074698749150316E-2</v>
      </c>
      <c r="V18" s="40">
        <f>D18/Tabela1!D18</f>
        <v>5.3813895494886944E-2</v>
      </c>
      <c r="W18" s="40">
        <f>E18/Tabela1!E18</f>
        <v>5.4850560879220772E-2</v>
      </c>
      <c r="X18" s="40">
        <f>F18/Tabela1!F18</f>
        <v>5.3310177236072467E-2</v>
      </c>
      <c r="Y18" s="40">
        <f>G18/Tabela1!G18</f>
        <v>5.3485607986965021E-2</v>
      </c>
      <c r="Z18" s="40">
        <f>H18/Tabela1!H18</f>
        <v>5.3801951929798184E-2</v>
      </c>
      <c r="AA18" s="52">
        <f>I18/Tabela1!I18</f>
        <v>5.5873905643270057E-2</v>
      </c>
      <c r="AB18" s="52">
        <f>J18/Tabela1!J18</f>
        <v>5.5329456625153858E-2</v>
      </c>
    </row>
    <row r="19" spans="1:28" ht="18.75" x14ac:dyDescent="0.3">
      <c r="A19" s="41" t="s">
        <v>39</v>
      </c>
      <c r="B19" s="16">
        <f>SUM(Tabela3:Tabela9!B19)</f>
        <v>207093.64479890035</v>
      </c>
      <c r="C19" s="7">
        <f>SUM(Tabela3:Tabela9!C19)</f>
        <v>241027.92026120413</v>
      </c>
      <c r="D19" s="7">
        <f>SUM(Tabela3:Tabela9!D19)</f>
        <v>259100.99147296112</v>
      </c>
      <c r="E19" s="7">
        <f>SUM(Tabela3:Tabela9!E19)</f>
        <v>292442.29016633856</v>
      </c>
      <c r="F19" s="7">
        <f>SUM(Tabela3:Tabela9!F19)</f>
        <v>308076.99694069376</v>
      </c>
      <c r="G19" s="7">
        <f>SUM(Tabela3:Tabela9!G19)</f>
        <v>320688.31305534131</v>
      </c>
      <c r="H19" s="7">
        <f>SUM(Tabela3:Tabela9!H19)</f>
        <v>337302.08368813654</v>
      </c>
      <c r="I19" s="7">
        <f>SUM(Tabela3:Tabela9!I19)</f>
        <v>367956.43226173799</v>
      </c>
      <c r="J19" s="7">
        <f>SUM(Tabela3:Tabela9!J19)</f>
        <v>387535.31565596163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</row>
    <row r="23" spans="1:28" x14ac:dyDescent="0.25">
      <c r="C23" s="50"/>
      <c r="D23" s="50"/>
      <c r="E23" s="50"/>
      <c r="G23" s="50"/>
      <c r="H23" s="50"/>
      <c r="I23" s="50"/>
      <c r="J23" s="50"/>
      <c r="T23" s="1"/>
    </row>
    <row r="24" spans="1:28" x14ac:dyDescent="0.25">
      <c r="C24" s="50"/>
      <c r="D24" s="50"/>
      <c r="E24" s="50"/>
      <c r="G24" s="50"/>
      <c r="H24" s="50"/>
      <c r="I24" s="50"/>
      <c r="J24" s="50"/>
      <c r="T24" s="1"/>
    </row>
    <row r="25" spans="1:28" x14ac:dyDescent="0.25">
      <c r="C25" s="50"/>
      <c r="D25" s="50"/>
      <c r="E25" s="50"/>
      <c r="F25" s="50"/>
      <c r="G25" s="50"/>
      <c r="H25" s="50"/>
      <c r="I25" s="50"/>
      <c r="J25" s="50"/>
      <c r="R25" s="55"/>
      <c r="S25" s="55"/>
      <c r="T25" s="1"/>
    </row>
    <row r="26" spans="1:28" x14ac:dyDescent="0.25">
      <c r="C26" s="50"/>
      <c r="D26" s="50"/>
      <c r="E26" s="50"/>
      <c r="G26" s="50"/>
      <c r="H26" s="50"/>
      <c r="I26" s="50"/>
      <c r="J26" s="50"/>
      <c r="T26" s="1"/>
    </row>
    <row r="27" spans="1:28" x14ac:dyDescent="0.25">
      <c r="H27" s="50"/>
      <c r="I27" s="50"/>
      <c r="J27" s="50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81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82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28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89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5">
        <v>2016</v>
      </c>
      <c r="I9" s="51">
        <v>2017</v>
      </c>
      <c r="J9" s="51">
        <v>2018</v>
      </c>
      <c r="K9" s="26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SUM(Tabela30:Tabela33!B10)</f>
        <v>306136.78278676566</v>
      </c>
      <c r="C10" s="6">
        <f>SUM(Tabela30:Tabela33!C10)</f>
        <v>346704.09474411712</v>
      </c>
      <c r="D10" s="6">
        <f>SUM(Tabela30:Tabela33!D10)</f>
        <v>385829.04404486367</v>
      </c>
      <c r="E10" s="6">
        <f>SUM(Tabela30:Tabela33!E10)</f>
        <v>424337.74807749421</v>
      </c>
      <c r="F10" s="6">
        <f>SUM(Tabela30:Tabela33!F10)</f>
        <v>478946.12765046523</v>
      </c>
      <c r="G10" s="6">
        <f>SUM(Tabela30:Tabela33!G10)</f>
        <v>512781.85476280784</v>
      </c>
      <c r="H10" s="6">
        <f>SUM(Tabela30:Tabela33!H10)</f>
        <v>563083.96933820704</v>
      </c>
      <c r="I10" s="6">
        <f>SUM(Tabela30:Tabela33!I10)</f>
        <v>585661.80606734531</v>
      </c>
      <c r="J10" s="6">
        <f>SUM(Tabela30:Tabela33!J10)</f>
        <v>618892.8298645505</v>
      </c>
      <c r="K10" s="28">
        <f>B10/B$18</f>
        <v>0.86280476539437012</v>
      </c>
      <c r="L10" s="29">
        <f t="shared" ref="L10:S18" si="0">C10/C$18</f>
        <v>0.8664292739060393</v>
      </c>
      <c r="M10" s="29">
        <f t="shared" si="0"/>
        <v>0.86793254476149706</v>
      </c>
      <c r="N10" s="29">
        <f t="shared" si="0"/>
        <v>0.87380072642946816</v>
      </c>
      <c r="O10" s="29">
        <f t="shared" si="0"/>
        <v>0.88263519512589261</v>
      </c>
      <c r="P10" s="29">
        <f t="shared" si="0"/>
        <v>0.88449370910563541</v>
      </c>
      <c r="Q10" s="29">
        <f t="shared" si="0"/>
        <v>0.88944664366412307</v>
      </c>
      <c r="R10" s="29">
        <f t="shared" si="0"/>
        <v>0.88748351805400749</v>
      </c>
      <c r="S10" s="46">
        <f t="shared" si="0"/>
        <v>0.89060742779875379</v>
      </c>
      <c r="T10" s="29">
        <f>B10/Tabela1!B10</f>
        <v>9.2688953381564354E-2</v>
      </c>
      <c r="U10" s="9">
        <f>C10/Tabela1!C10</f>
        <v>9.3188477111873239E-2</v>
      </c>
      <c r="V10" s="9">
        <f>D10/Tabela1!D10</f>
        <v>9.4236599112285005E-2</v>
      </c>
      <c r="W10" s="9">
        <f>E10/Tabela1!E10</f>
        <v>9.3184038701532287E-2</v>
      </c>
      <c r="X10" s="9">
        <f>F10/Tabela1!F10</f>
        <v>9.6314447475063833E-2</v>
      </c>
      <c r="Y10" s="9">
        <f>G10/Tabela1!G10</f>
        <v>9.9461120975577202E-2</v>
      </c>
      <c r="Z10" s="9">
        <f>H10/Tabela1!H10</f>
        <v>0.10389344324190138</v>
      </c>
      <c r="AA10" s="9">
        <f>I10/Tabela1!I10</f>
        <v>0.10325624947634046</v>
      </c>
      <c r="AB10" s="9">
        <f>J10/Tabela1!J10</f>
        <v>0.1029574756684746</v>
      </c>
    </row>
    <row r="11" spans="1:28" ht="18.75" x14ac:dyDescent="0.3">
      <c r="A11" s="30" t="s">
        <v>34</v>
      </c>
      <c r="B11" s="14">
        <f>SUM(Tabela30:Tabela33!B11)</f>
        <v>157551.2118483579</v>
      </c>
      <c r="C11" s="8">
        <f>SUM(Tabela30:Tabela33!C11)</f>
        <v>180175.85370759305</v>
      </c>
      <c r="D11" s="8">
        <f>SUM(Tabela30:Tabela33!D11)</f>
        <v>196652.78830346663</v>
      </c>
      <c r="E11" s="8">
        <f>SUM(Tabela30:Tabela33!E11)</f>
        <v>222233.41711044585</v>
      </c>
      <c r="F11" s="8">
        <f>SUM(Tabela30:Tabela33!F11)</f>
        <v>244953.28173864487</v>
      </c>
      <c r="G11" s="8">
        <f>SUM(Tabela30:Tabela33!G11)</f>
        <v>268098.19630900346</v>
      </c>
      <c r="H11" s="8">
        <f>SUM(Tabela30:Tabela33!H11)</f>
        <v>292050.19629059988</v>
      </c>
      <c r="I11" s="8">
        <f>SUM(Tabela30:Tabela33!I11)</f>
        <v>310181.29773837607</v>
      </c>
      <c r="J11" s="8">
        <f>SUM(Tabela30:Tabela33!J11)</f>
        <v>327512.6192359823</v>
      </c>
      <c r="K11" s="31">
        <f t="shared" ref="K11:K18" si="1">B11/B$18</f>
        <v>0.44403660069526824</v>
      </c>
      <c r="L11" s="32">
        <f t="shared" si="0"/>
        <v>0.45026763880157339</v>
      </c>
      <c r="M11" s="32">
        <f t="shared" si="0"/>
        <v>0.44237560033667439</v>
      </c>
      <c r="N11" s="32">
        <f t="shared" si="0"/>
        <v>0.45762537551230836</v>
      </c>
      <c r="O11" s="32">
        <f t="shared" si="0"/>
        <v>0.45141692382969317</v>
      </c>
      <c r="P11" s="32">
        <f t="shared" si="0"/>
        <v>0.46244063797376089</v>
      </c>
      <c r="Q11" s="32">
        <f t="shared" si="0"/>
        <v>0.46132207808619041</v>
      </c>
      <c r="R11" s="32">
        <f t="shared" si="0"/>
        <v>0.47003370631233721</v>
      </c>
      <c r="S11" s="47">
        <f t="shared" si="0"/>
        <v>0.47130158456227134</v>
      </c>
      <c r="T11" s="32">
        <f>B11/Tabela1!B11</f>
        <v>9.7362616162723709E-2</v>
      </c>
      <c r="U11" s="10">
        <f>C11/Tabela1!C11</f>
        <v>9.7562111429342763E-2</v>
      </c>
      <c r="V11" s="10">
        <f>D11/Tabela1!D11</f>
        <v>9.5515654972847336E-2</v>
      </c>
      <c r="W11" s="10">
        <f>E11/Tabela1!E11</f>
        <v>9.6383815813349649E-2</v>
      </c>
      <c r="X11" s="10">
        <f>F11/Tabela1!F11</f>
        <v>9.7382643158377497E-2</v>
      </c>
      <c r="Y11" s="10">
        <f>G11/Tabela1!G11</f>
        <v>0.10033540029977452</v>
      </c>
      <c r="Z11" s="10">
        <f>H11/Tabela1!H11</f>
        <v>0.10421297624302571</v>
      </c>
      <c r="AA11" s="10">
        <f>I11/Tabela1!I11</f>
        <v>0.10620693993548998</v>
      </c>
      <c r="AB11" s="10">
        <f>J11/Tabela1!J11</f>
        <v>0.10717832091453859</v>
      </c>
    </row>
    <row r="12" spans="1:28" ht="18.75" x14ac:dyDescent="0.3">
      <c r="A12" s="33" t="s">
        <v>35</v>
      </c>
      <c r="B12" s="15">
        <f>SUM(Tabela30:Tabela33!B12)</f>
        <v>124515.81127055225</v>
      </c>
      <c r="C12" s="6">
        <f>SUM(Tabela30:Tabela33!C12)</f>
        <v>142054.9828779668</v>
      </c>
      <c r="D12" s="6">
        <f>SUM(Tabela30:Tabela33!D12)</f>
        <v>155745.50653991633</v>
      </c>
      <c r="E12" s="6">
        <f>SUM(Tabela30:Tabela33!E12)</f>
        <v>175594.78185609786</v>
      </c>
      <c r="F12" s="6">
        <f>SUM(Tabela30:Tabela33!F12)</f>
        <v>194014.15280430231</v>
      </c>
      <c r="G12" s="6">
        <f>SUM(Tabela30:Tabela33!G12)</f>
        <v>212682.87923464653</v>
      </c>
      <c r="H12" s="6">
        <f>SUM(Tabela30:Tabela33!H12)</f>
        <v>231875.11198582046</v>
      </c>
      <c r="I12" s="6">
        <f>SUM(Tabela30:Tabela33!I12)</f>
        <v>244368.84413121233</v>
      </c>
      <c r="J12" s="6">
        <f>SUM(Tabela30:Tabela33!J12)</f>
        <v>258152.97279510659</v>
      </c>
      <c r="K12" s="28">
        <f t="shared" si="1"/>
        <v>0.35093083017733612</v>
      </c>
      <c r="L12" s="29">
        <f t="shared" si="0"/>
        <v>0.35500185182563393</v>
      </c>
      <c r="M12" s="29">
        <f t="shared" si="0"/>
        <v>0.35035359808381822</v>
      </c>
      <c r="N12" s="29">
        <f t="shared" si="0"/>
        <v>0.3615866102844601</v>
      </c>
      <c r="O12" s="29">
        <f t="shared" si="0"/>
        <v>0.3575427584260244</v>
      </c>
      <c r="P12" s="29">
        <f t="shared" si="0"/>
        <v>0.36685515871955648</v>
      </c>
      <c r="Q12" s="29">
        <f t="shared" si="0"/>
        <v>0.36626959980307261</v>
      </c>
      <c r="R12" s="29">
        <f t="shared" si="0"/>
        <v>0.37030470357737727</v>
      </c>
      <c r="S12" s="46">
        <f t="shared" si="0"/>
        <v>0.37149073956789863</v>
      </c>
      <c r="T12" s="29">
        <f>B12/Tabela1!B12</f>
        <v>9.7484751852994614E-2</v>
      </c>
      <c r="U12" s="9">
        <f>C12/Tabela1!C12</f>
        <v>9.7722625298276952E-2</v>
      </c>
      <c r="V12" s="9">
        <f>D12/Tabela1!D12</f>
        <v>9.5726572766842863E-2</v>
      </c>
      <c r="W12" s="9">
        <f>E12/Tabela1!E12</f>
        <v>9.636363638444409E-2</v>
      </c>
      <c r="X12" s="9">
        <f>F12/Tabela1!F12</f>
        <v>9.6987242511057628E-2</v>
      </c>
      <c r="Y12" s="9">
        <f>G12/Tabela1!G12</f>
        <v>9.999909689580383E-2</v>
      </c>
      <c r="Z12" s="9">
        <f>H12/Tabela1!H12</f>
        <v>0.10401289377336863</v>
      </c>
      <c r="AA12" s="9">
        <f>I12/Tabela1!I12</f>
        <v>0.10567964007741559</v>
      </c>
      <c r="AB12" s="9">
        <f>J12/Tabela1!J12</f>
        <v>0.10657358128318918</v>
      </c>
    </row>
    <row r="13" spans="1:28" ht="18.75" x14ac:dyDescent="0.3">
      <c r="A13" s="33" t="s">
        <v>36</v>
      </c>
      <c r="B13" s="15">
        <f>SUM(Tabela30:Tabela33!B13)</f>
        <v>33035.400577805645</v>
      </c>
      <c r="C13" s="6">
        <f>SUM(Tabela30:Tabela33!C13)</f>
        <v>38120.870829626278</v>
      </c>
      <c r="D13" s="6">
        <f>SUM(Tabela30:Tabela33!D13)</f>
        <v>40907.281763550258</v>
      </c>
      <c r="E13" s="6">
        <f>SUM(Tabela30:Tabela33!E13)</f>
        <v>46638.635254347973</v>
      </c>
      <c r="F13" s="6">
        <f>SUM(Tabela30:Tabela33!F13)</f>
        <v>50939.128934342574</v>
      </c>
      <c r="G13" s="6">
        <f>SUM(Tabela30:Tabela33!G13)</f>
        <v>55415.317074356906</v>
      </c>
      <c r="H13" s="6">
        <f>SUM(Tabela30:Tabela33!H13)</f>
        <v>60175.084304779448</v>
      </c>
      <c r="I13" s="6">
        <f>SUM(Tabela30:Tabela33!I13)</f>
        <v>65812.453607163741</v>
      </c>
      <c r="J13" s="6">
        <f>SUM(Tabela30:Tabela33!J13)</f>
        <v>69359.646440875775</v>
      </c>
      <c r="K13" s="28">
        <f t="shared" si="1"/>
        <v>9.3105770517932132E-2</v>
      </c>
      <c r="L13" s="29">
        <f t="shared" si="0"/>
        <v>9.5265786975939501E-2</v>
      </c>
      <c r="M13" s="29">
        <f t="shared" si="0"/>
        <v>9.2022002252856089E-2</v>
      </c>
      <c r="N13" s="29">
        <f t="shared" si="0"/>
        <v>9.6038765227848211E-2</v>
      </c>
      <c r="O13" s="29">
        <f t="shared" si="0"/>
        <v>9.387416540366883E-2</v>
      </c>
      <c r="P13" s="29">
        <f t="shared" si="0"/>
        <v>9.5585479254204339E-2</v>
      </c>
      <c r="Q13" s="29">
        <f t="shared" si="0"/>
        <v>9.5052478283117872E-2</v>
      </c>
      <c r="R13" s="29">
        <f t="shared" si="0"/>
        <v>9.9729002734959896E-2</v>
      </c>
      <c r="S13" s="46">
        <f t="shared" si="0"/>
        <v>9.981084499437276E-2</v>
      </c>
      <c r="T13" s="29">
        <f>B13/Tabela1!B13</f>
        <v>9.6905004554951199E-2</v>
      </c>
      <c r="U13" s="9">
        <f>C13/Tabela1!C13</f>
        <v>9.6968582158458799E-2</v>
      </c>
      <c r="V13" s="9">
        <f>D13/Tabela1!D13</f>
        <v>9.4721066623019962E-2</v>
      </c>
      <c r="W13" s="9">
        <f>E13/Tabela1!E13</f>
        <v>9.6459867372793925E-2</v>
      </c>
      <c r="X13" s="9">
        <f>F13/Tabela1!F13</f>
        <v>9.8918612968662764E-2</v>
      </c>
      <c r="Y13" s="9">
        <f>G13/Tabela1!G13</f>
        <v>0.10164740132353994</v>
      </c>
      <c r="Z13" s="9">
        <f>H13/Tabela1!H13</f>
        <v>0.10499121390920861</v>
      </c>
      <c r="AA13" s="9">
        <f>I13/Tabela1!I13</f>
        <v>0.10821177477656975</v>
      </c>
      <c r="AB13" s="9">
        <f>J13/Tabela1!J13</f>
        <v>0.10949073987272706</v>
      </c>
    </row>
    <row r="14" spans="1:28" ht="18.75" x14ac:dyDescent="0.3">
      <c r="A14" s="30" t="s">
        <v>43</v>
      </c>
      <c r="B14" s="14">
        <f>SUM(Tabela30:Tabela33!B14)</f>
        <v>51683.661138544179</v>
      </c>
      <c r="C14" s="8">
        <f>SUM(Tabela30:Tabela33!C14)</f>
        <v>55801.734281460405</v>
      </c>
      <c r="D14" s="8">
        <f>SUM(Tabela30:Tabela33!D14)</f>
        <v>60875.410715324353</v>
      </c>
      <c r="E14" s="8">
        <f>SUM(Tabela30:Tabela33!E14)</f>
        <v>63696.041803855012</v>
      </c>
      <c r="F14" s="8">
        <f>SUM(Tabela30:Tabela33!F14)</f>
        <v>66954.37750286622</v>
      </c>
      <c r="G14" s="8">
        <f>SUM(Tabela30:Tabela33!G14)</f>
        <v>70251.06865992042</v>
      </c>
      <c r="H14" s="8">
        <f>SUM(Tabela30:Tabela33!H14)</f>
        <v>73349.388484465162</v>
      </c>
      <c r="I14" s="8">
        <f>SUM(Tabela30:Tabela33!I14)</f>
        <v>78791.855084156734</v>
      </c>
      <c r="J14" s="8">
        <f>SUM(Tabela30:Tabela33!J14)</f>
        <v>81779.418050670123</v>
      </c>
      <c r="K14" s="31">
        <f t="shared" si="1"/>
        <v>0.1456633492958086</v>
      </c>
      <c r="L14" s="32">
        <f t="shared" si="0"/>
        <v>0.13945106749277542</v>
      </c>
      <c r="M14" s="32">
        <f t="shared" si="0"/>
        <v>0.136940831570495</v>
      </c>
      <c r="N14" s="32">
        <f t="shared" si="0"/>
        <v>0.13116355509509342</v>
      </c>
      <c r="O14" s="32">
        <f t="shared" si="0"/>
        <v>0.12338817800173021</v>
      </c>
      <c r="P14" s="32">
        <f t="shared" si="0"/>
        <v>0.12117555976388744</v>
      </c>
      <c r="Q14" s="32">
        <f t="shared" si="0"/>
        <v>0.11586259058129549</v>
      </c>
      <c r="R14" s="32">
        <f t="shared" si="0"/>
        <v>0.11939735871396077</v>
      </c>
      <c r="S14" s="47">
        <f t="shared" si="0"/>
        <v>0.11768331065158154</v>
      </c>
      <c r="T14" s="32">
        <f>B14/Tabela1!B14</f>
        <v>8.2575609548796808E-2</v>
      </c>
      <c r="U14" s="10">
        <f>C14/Tabela1!C14</f>
        <v>8.0020842460579347E-2</v>
      </c>
      <c r="V14" s="10">
        <f>D14/Tabela1!D14</f>
        <v>7.9523308454723121E-2</v>
      </c>
      <c r="W14" s="10">
        <f>E14/Tabela1!E14</f>
        <v>7.6936417994012019E-2</v>
      </c>
      <c r="X14" s="10">
        <f>F14/Tabela1!F14</f>
        <v>7.7642416746234288E-2</v>
      </c>
      <c r="Y14" s="10">
        <f>G14/Tabela1!G14</f>
        <v>7.8149219531913353E-2</v>
      </c>
      <c r="Z14" s="10">
        <f>H14/Tabela1!H14</f>
        <v>8.0570963986582894E-2</v>
      </c>
      <c r="AA14" s="10">
        <f>I14/Tabela1!I14</f>
        <v>8.0122774491230175E-2</v>
      </c>
      <c r="AB14" s="10">
        <f>J14/Tabela1!J14</f>
        <v>7.5921469320814672E-2</v>
      </c>
    </row>
    <row r="15" spans="1:28" ht="18.75" x14ac:dyDescent="0.3">
      <c r="A15" s="33" t="s">
        <v>37</v>
      </c>
      <c r="B15" s="15">
        <f>SUM(Tabela30:Tabela33!B15)</f>
        <v>48679.040056814541</v>
      </c>
      <c r="C15" s="6">
        <f>SUM(Tabela30:Tabela33!C15)</f>
        <v>53448.699241137525</v>
      </c>
      <c r="D15" s="6">
        <f>SUM(Tabela30:Tabela33!D15)</f>
        <v>58709.009486574418</v>
      </c>
      <c r="E15" s="6">
        <f>SUM(Tabela30:Tabela33!E15)</f>
        <v>61285.272415320738</v>
      </c>
      <c r="F15" s="6">
        <f>SUM(Tabela30:Tabela33!F15)</f>
        <v>63685.902315382606</v>
      </c>
      <c r="G15" s="6">
        <f>SUM(Tabela30:Tabela33!G15)</f>
        <v>66964.331653048357</v>
      </c>
      <c r="H15" s="6">
        <f>SUM(Tabela30:Tabela33!H15)</f>
        <v>69988.259726093442</v>
      </c>
      <c r="I15" s="6">
        <f>SUM(Tabela30:Tabela33!I15)</f>
        <v>74251.075865978637</v>
      </c>
      <c r="J15" s="6">
        <f>SUM(Tabela30:Tabela33!J15)</f>
        <v>76018.093340099367</v>
      </c>
      <c r="K15" s="28">
        <f t="shared" si="1"/>
        <v>0.13719523460562971</v>
      </c>
      <c r="L15" s="29">
        <f t="shared" si="0"/>
        <v>0.13357072609396067</v>
      </c>
      <c r="M15" s="29">
        <f t="shared" si="0"/>
        <v>0.13206745523850291</v>
      </c>
      <c r="N15" s="29">
        <f t="shared" si="0"/>
        <v>0.12619927357053182</v>
      </c>
      <c r="O15" s="29">
        <f t="shared" si="0"/>
        <v>0.11736480487410757</v>
      </c>
      <c r="P15" s="29">
        <f t="shared" si="0"/>
        <v>0.1155062908943645</v>
      </c>
      <c r="Q15" s="29">
        <f t="shared" si="0"/>
        <v>0.1105533563358768</v>
      </c>
      <c r="R15" s="29">
        <f t="shared" si="0"/>
        <v>0.11251648194599236</v>
      </c>
      <c r="S15" s="46">
        <f t="shared" si="0"/>
        <v>0.10939257220124628</v>
      </c>
      <c r="T15" s="29">
        <f>B15/Tabela1!B15</f>
        <v>8.3496493278493303E-2</v>
      </c>
      <c r="U15" s="9">
        <f>C15/Tabela1!C15</f>
        <v>8.1486488831943982E-2</v>
      </c>
      <c r="V15" s="9">
        <f>D15/Tabela1!D15</f>
        <v>8.1483591954174164E-2</v>
      </c>
      <c r="W15" s="9">
        <f>E15/Tabela1!E15</f>
        <v>7.878712701277904E-2</v>
      </c>
      <c r="X15" s="9">
        <f>F15/Tabela1!F15</f>
        <v>7.8993325255190164E-2</v>
      </c>
      <c r="Y15" s="9">
        <f>G15/Tabela1!G15</f>
        <v>7.9701794189677613E-2</v>
      </c>
      <c r="Z15" s="9">
        <f>H15/Tabela1!H15</f>
        <v>8.2387010481496034E-2</v>
      </c>
      <c r="AA15" s="9">
        <f>I15/Tabela1!I15</f>
        <v>8.127725032480683E-2</v>
      </c>
      <c r="AB15" s="9">
        <f>J15/Tabela1!J15</f>
        <v>7.6554664986993162E-2</v>
      </c>
    </row>
    <row r="16" spans="1:28" ht="18.75" x14ac:dyDescent="0.3">
      <c r="A16" s="34" t="s">
        <v>42</v>
      </c>
      <c r="B16" s="15">
        <f>SUM(Tabela30:Tabela33!B16)</f>
        <v>3004.6210817296283</v>
      </c>
      <c r="C16" s="6">
        <f>SUM(Tabela30:Tabela33!C16)</f>
        <v>2353.0350403228776</v>
      </c>
      <c r="D16" s="6">
        <f>SUM(Tabela30:Tabela33!D16)</f>
        <v>2166.4012287499304</v>
      </c>
      <c r="E16" s="6">
        <f>SUM(Tabela30:Tabela33!E16)</f>
        <v>2410.7693885342733</v>
      </c>
      <c r="F16" s="6">
        <f>SUM(Tabela30:Tabela33!F16)</f>
        <v>3268.4751874836138</v>
      </c>
      <c r="G16" s="6">
        <f>SUM(Tabela30:Tabela33!G16)</f>
        <v>3286.7370068720684</v>
      </c>
      <c r="H16" s="6">
        <f>SUM(Tabela30:Tabela33!H16)</f>
        <v>3361.1287583717203</v>
      </c>
      <c r="I16" s="6">
        <f>SUM(Tabela30:Tabela33!I16)</f>
        <v>4540.7792181780887</v>
      </c>
      <c r="J16" s="6">
        <f>SUM(Tabela30:Tabela33!J16)</f>
        <v>5761.3247105707505</v>
      </c>
      <c r="K16" s="28">
        <f t="shared" si="1"/>
        <v>8.4681146901788781E-3</v>
      </c>
      <c r="L16" s="29">
        <f t="shared" si="0"/>
        <v>5.8803413988147372E-3</v>
      </c>
      <c r="M16" s="29">
        <f t="shared" si="0"/>
        <v>4.873376331992061E-3</v>
      </c>
      <c r="N16" s="29">
        <f t="shared" si="0"/>
        <v>4.9642815245615852E-3</v>
      </c>
      <c r="O16" s="29">
        <f t="shared" si="0"/>
        <v>6.0233731276226462E-3</v>
      </c>
      <c r="P16" s="29">
        <f t="shared" si="0"/>
        <v>5.6692688695229596E-3</v>
      </c>
      <c r="Q16" s="29">
        <f t="shared" si="0"/>
        <v>5.3092342454186753E-3</v>
      </c>
      <c r="R16" s="29">
        <f t="shared" si="0"/>
        <v>6.8808767679684087E-3</v>
      </c>
      <c r="S16" s="46">
        <f t="shared" si="0"/>
        <v>8.2907384503352419E-3</v>
      </c>
      <c r="T16" s="29">
        <f>B16/Tabela1!B16</f>
        <v>7.0057383923932764E-2</v>
      </c>
      <c r="U16" s="9">
        <f>C16/Tabela1!C16</f>
        <v>5.6810522714765624E-2</v>
      </c>
      <c r="V16" s="9">
        <f>D16/Tabela1!D16</f>
        <v>4.8139040258425671E-2</v>
      </c>
      <c r="W16" s="9">
        <f>E16/Tabela1!E16</f>
        <v>4.8171070385930416E-2</v>
      </c>
      <c r="X16" s="9">
        <f>F16/Tabela1!F16</f>
        <v>5.8236675708852083E-2</v>
      </c>
      <c r="Y16" s="9">
        <f>G16/Tabela1!G16</f>
        <v>5.5945411953770598E-2</v>
      </c>
      <c r="Z16" s="9">
        <f>H16/Tabela1!H16</f>
        <v>5.5223592901743564E-2</v>
      </c>
      <c r="AA16" s="9">
        <f>I16/Tabela1!I16</f>
        <v>6.5020608542558117E-2</v>
      </c>
      <c r="AB16" s="9">
        <f>J16/Tabela1!J16</f>
        <v>6.8451111606339182E-2</v>
      </c>
    </row>
    <row r="17" spans="1:28" ht="37.5" x14ac:dyDescent="0.3">
      <c r="A17" s="35" t="s">
        <v>41</v>
      </c>
      <c r="B17" s="14">
        <f>SUM(Tabela30:Tabela33!B17)</f>
        <v>145580.94985667814</v>
      </c>
      <c r="C17" s="8">
        <f>SUM(Tabela30:Tabela33!C17)</f>
        <v>164175.20599620117</v>
      </c>
      <c r="D17" s="8">
        <f>SUM(Tabela30:Tabela33!D17)</f>
        <v>187009.85451264714</v>
      </c>
      <c r="E17" s="8">
        <f>SUM(Tabela30:Tabela33!E17)</f>
        <v>199693.56157851411</v>
      </c>
      <c r="F17" s="8">
        <f>SUM(Tabela30:Tabela33!F17)</f>
        <v>230724.37072433665</v>
      </c>
      <c r="G17" s="8">
        <f>SUM(Tabela30:Tabela33!G17)</f>
        <v>241396.92144693236</v>
      </c>
      <c r="H17" s="8">
        <f>SUM(Tabela30:Tabela33!H17)</f>
        <v>267672.64428923547</v>
      </c>
      <c r="I17" s="8">
        <f>SUM(Tabela30:Tabela33!I17)</f>
        <v>270939.72911079123</v>
      </c>
      <c r="J17" s="8">
        <f>SUM(Tabela30:Tabela33!J17)</f>
        <v>285618.8859179974</v>
      </c>
      <c r="K17" s="31">
        <f t="shared" si="1"/>
        <v>0.41030005000892295</v>
      </c>
      <c r="L17" s="32">
        <f t="shared" si="0"/>
        <v>0.41028129370565114</v>
      </c>
      <c r="M17" s="32">
        <f t="shared" si="0"/>
        <v>0.42068356809283064</v>
      </c>
      <c r="N17" s="32">
        <f t="shared" si="0"/>
        <v>0.41121106939259827</v>
      </c>
      <c r="O17" s="32">
        <f t="shared" si="0"/>
        <v>0.42519489816857664</v>
      </c>
      <c r="P17" s="32">
        <f t="shared" si="0"/>
        <v>0.41638380226235167</v>
      </c>
      <c r="Q17" s="32">
        <f t="shared" si="0"/>
        <v>0.42281533133251403</v>
      </c>
      <c r="R17" s="32">
        <f t="shared" si="0"/>
        <v>0.41056893497370206</v>
      </c>
      <c r="S17" s="47">
        <f t="shared" si="0"/>
        <v>0.41101510478614717</v>
      </c>
      <c r="T17" s="32">
        <f>B17/Tabela1!B17</f>
        <v>8.8673601811150776E-2</v>
      </c>
      <c r="U17" s="10">
        <f>C17/Tabela1!C17</f>
        <v>8.960252169106972E-2</v>
      </c>
      <c r="V17" s="10">
        <f>D17/Tabela1!D17</f>
        <v>9.3955821242466778E-2</v>
      </c>
      <c r="W17" s="10">
        <f>E17/Tabela1!E17</f>
        <v>9.085235246867937E-2</v>
      </c>
      <c r="X17" s="10">
        <f>F17/Tabela1!F17</f>
        <v>9.6085470273219328E-2</v>
      </c>
      <c r="Y17" s="10">
        <f>G17/Tabela1!G17</f>
        <v>9.9552019045827195E-2</v>
      </c>
      <c r="Z17" s="10">
        <f>H17/Tabela1!H17</f>
        <v>0.10470187398709527</v>
      </c>
      <c r="AA17" s="53">
        <f>I17/Tabela1!I17</f>
        <v>0.10103836437720522</v>
      </c>
      <c r="AB17" s="53">
        <f>J17/Tabela1!J17</f>
        <v>9.9476835869893851E-2</v>
      </c>
    </row>
    <row r="18" spans="1:28" ht="18.75" x14ac:dyDescent="0.3">
      <c r="A18" s="36" t="s">
        <v>38</v>
      </c>
      <c r="B18" s="37">
        <f>SUM(Tabela30:Tabela33!B18)</f>
        <v>354815.82284358027</v>
      </c>
      <c r="C18" s="38">
        <f>SUM(Tabela30:Tabela33!C18)</f>
        <v>400152.79398525466</v>
      </c>
      <c r="D18" s="38">
        <f>SUM(Tabela30:Tabela33!D18)</f>
        <v>444538.05353143811</v>
      </c>
      <c r="E18" s="38">
        <f>SUM(Tabela30:Tabela33!E18)</f>
        <v>485623.02049281495</v>
      </c>
      <c r="F18" s="38">
        <f>SUM(Tabela30:Tabela33!F18)</f>
        <v>542632.02996584773</v>
      </c>
      <c r="G18" s="38">
        <f>SUM(Tabela30:Tabela33!G18)</f>
        <v>579746.18641585624</v>
      </c>
      <c r="H18" s="38">
        <f>SUM(Tabela30:Tabela33!H18)</f>
        <v>633072.22906430054</v>
      </c>
      <c r="I18" s="38">
        <f>SUM(Tabela30:Tabela33!I18)</f>
        <v>659912.88193332404</v>
      </c>
      <c r="J18" s="38">
        <f>SUM(Tabela30:Tabela33!J18)</f>
        <v>694910.92320464982</v>
      </c>
      <c r="K18" s="39">
        <f t="shared" si="1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9.1309776953024807E-2</v>
      </c>
      <c r="U18" s="40">
        <f>C18/Tabela1!C18</f>
        <v>9.1434612880058108E-2</v>
      </c>
      <c r="V18" s="40">
        <f>D18/Tabela1!D18</f>
        <v>9.2328185315870226E-2</v>
      </c>
      <c r="W18" s="40">
        <f>E18/Tabela1!E18</f>
        <v>9.1083594765796333E-2</v>
      </c>
      <c r="X18" s="40">
        <f>F18/Tabela1!F18</f>
        <v>9.3897986473225101E-2</v>
      </c>
      <c r="Y18" s="40">
        <f>G18/Tabela1!G18</f>
        <v>9.6692258483474375E-2</v>
      </c>
      <c r="Z18" s="40">
        <f>H18/Tabela1!H18</f>
        <v>0.10097928024571409</v>
      </c>
      <c r="AA18" s="52">
        <f>I18/Tabela1!I18</f>
        <v>0.10020727147308801</v>
      </c>
      <c r="AB18" s="52">
        <f>J18/Tabela1!J18</f>
        <v>9.9214296686010506E-2</v>
      </c>
    </row>
    <row r="19" spans="1:28" ht="18.75" x14ac:dyDescent="0.3">
      <c r="A19" s="41" t="s">
        <v>39</v>
      </c>
      <c r="B19" s="16">
        <f>SUM(Tabela30:Tabela33!B19)</f>
        <v>354815.82284358074</v>
      </c>
      <c r="C19" s="7">
        <f>SUM(Tabela30:Tabela33!C19)</f>
        <v>400152.7939852546</v>
      </c>
      <c r="D19" s="7">
        <f>SUM(Tabela30:Tabela33!D19)</f>
        <v>444538.05353143811</v>
      </c>
      <c r="E19" s="7">
        <f>SUM(Tabela30:Tabela33!E19)</f>
        <v>485623.02049281471</v>
      </c>
      <c r="F19" s="7">
        <f>SUM(Tabela30:Tabela33!F19)</f>
        <v>542632.02996584668</v>
      </c>
      <c r="G19" s="7">
        <f>SUM(Tabela30:Tabela33!G19)</f>
        <v>579746.18641585554</v>
      </c>
      <c r="H19" s="7">
        <f>SUM(Tabela30:Tabela33!H19)</f>
        <v>633072.22906430007</v>
      </c>
      <c r="I19" s="7">
        <f>SUM(Tabela30:Tabela33!I19)</f>
        <v>659912.88193332416</v>
      </c>
      <c r="J19" s="7">
        <f>SUM(Tabela30:Tabela33!J19)</f>
        <v>694910.92320464901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29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[1]Total!$E$33</f>
        <v>41496.012547583166</v>
      </c>
      <c r="C10" s="6">
        <f>[2]Total!$E$33</f>
        <v>48345.892262090456</v>
      </c>
      <c r="D10" s="6">
        <f>[3]Total!$E$33</f>
        <v>54640.580940993408</v>
      </c>
      <c r="E10" s="6">
        <f>[4]Total!$E$33</f>
        <v>61246.741826705562</v>
      </c>
      <c r="F10" s="6">
        <f>[5]Total!$E$33</f>
        <v>70372.618058682056</v>
      </c>
      <c r="G10" s="6">
        <f>[6]Total!$E$33</f>
        <v>74316.577031813882</v>
      </c>
      <c r="H10" s="6">
        <f>[7]Total!$E$33</f>
        <v>82667.189135427921</v>
      </c>
      <c r="I10" s="6">
        <f>[8]Total!$E$33</f>
        <v>86440.974468286382</v>
      </c>
      <c r="J10" s="6">
        <f>[9]Total!$E$33</f>
        <v>96183.593536047716</v>
      </c>
      <c r="K10" s="28">
        <f>B10/B$18</f>
        <v>0.87783872092411419</v>
      </c>
      <c r="L10" s="29">
        <f t="shared" ref="L10:S18" si="0">C10/C$18</f>
        <v>0.87689314585146838</v>
      </c>
      <c r="M10" s="29">
        <f t="shared" si="0"/>
        <v>0.8811120884098691</v>
      </c>
      <c r="N10" s="29">
        <f t="shared" si="0"/>
        <v>0.88502758121231095</v>
      </c>
      <c r="O10" s="29">
        <f t="shared" si="0"/>
        <v>0.89135528528697183</v>
      </c>
      <c r="P10" s="29">
        <f t="shared" si="0"/>
        <v>0.89449075429757752</v>
      </c>
      <c r="Q10" s="29">
        <f t="shared" si="0"/>
        <v>0.8996096787692347</v>
      </c>
      <c r="R10" s="29">
        <f t="shared" si="0"/>
        <v>0.89672378012657461</v>
      </c>
      <c r="S10" s="46">
        <f t="shared" si="0"/>
        <v>0.89917140599334267</v>
      </c>
      <c r="T10" s="29">
        <f>B10/Tabela1!B10</f>
        <v>1.2563736828784686E-2</v>
      </c>
      <c r="U10" s="9">
        <f>C10/Tabela1!C10</f>
        <v>1.2994597245365681E-2</v>
      </c>
      <c r="V10" s="9">
        <f>D10/Tabela1!D10</f>
        <v>1.3345658137649225E-2</v>
      </c>
      <c r="W10" s="9">
        <f>E10/Tabela1!E10</f>
        <v>1.3449707895608225E-2</v>
      </c>
      <c r="X10" s="9">
        <f>F10/Tabela1!F10</f>
        <v>1.4151695638391654E-2</v>
      </c>
      <c r="Y10" s="9">
        <f>G10/Tabela1!G10</f>
        <v>1.4414726242743326E-2</v>
      </c>
      <c r="Z10" s="9">
        <f>H10/Tabela1!H10</f>
        <v>1.5252749838542322E-2</v>
      </c>
      <c r="AA10" s="9">
        <f>I10/Tabela1!I10</f>
        <v>1.52401449645651E-2</v>
      </c>
      <c r="AB10" s="9">
        <f>J10/Tabela1!J10</f>
        <v>1.6000863983771457E-2</v>
      </c>
    </row>
    <row r="11" spans="1:28" ht="18.75" x14ac:dyDescent="0.3">
      <c r="A11" s="30" t="s">
        <v>34</v>
      </c>
      <c r="B11" s="14">
        <f>+B12+B13</f>
        <v>18916.31968095123</v>
      </c>
      <c r="C11" s="8">
        <f t="shared" ref="C11:I11" si="1">+C12+C13</f>
        <v>22245.845875739389</v>
      </c>
      <c r="D11" s="8">
        <f t="shared" si="1"/>
        <v>24681.177209395795</v>
      </c>
      <c r="E11" s="8">
        <f t="shared" si="1"/>
        <v>28321.598449613793</v>
      </c>
      <c r="F11" s="8">
        <f t="shared" si="1"/>
        <v>30958.156353763781</v>
      </c>
      <c r="G11" s="8">
        <f t="shared" si="1"/>
        <v>33503.453026851435</v>
      </c>
      <c r="H11" s="8">
        <f t="shared" si="1"/>
        <v>37244.409010057352</v>
      </c>
      <c r="I11" s="8">
        <f t="shared" si="1"/>
        <v>39851.898147776155</v>
      </c>
      <c r="J11" s="8">
        <f t="shared" ref="J11" si="2">+J12+J13</f>
        <v>41631.534435956957</v>
      </c>
      <c r="K11" s="31">
        <f t="shared" ref="K11:K18" si="3">B11/B$18</f>
        <v>0.40017044660077883</v>
      </c>
      <c r="L11" s="32">
        <f t="shared" si="0"/>
        <v>0.40349301376738189</v>
      </c>
      <c r="M11" s="32">
        <f t="shared" si="0"/>
        <v>0.39799876247416449</v>
      </c>
      <c r="N11" s="32">
        <f t="shared" si="0"/>
        <v>0.40925272144025637</v>
      </c>
      <c r="O11" s="32">
        <f t="shared" si="0"/>
        <v>0.39212291726388826</v>
      </c>
      <c r="P11" s="32">
        <f t="shared" si="0"/>
        <v>0.40325496903245006</v>
      </c>
      <c r="Q11" s="32">
        <f t="shared" si="0"/>
        <v>0.40530506934980043</v>
      </c>
      <c r="R11" s="32">
        <f t="shared" si="0"/>
        <v>0.41341672710323285</v>
      </c>
      <c r="S11" s="47">
        <f t="shared" si="0"/>
        <v>0.38919200225566741</v>
      </c>
      <c r="T11" s="32">
        <f>B11/Tabela1!B11</f>
        <v>1.1689801371255061E-2</v>
      </c>
      <c r="U11" s="10">
        <f>C11/Tabela1!C11</f>
        <v>1.204574114404436E-2</v>
      </c>
      <c r="V11" s="10">
        <f>D11/Tabela1!D11</f>
        <v>1.1987822939069888E-2</v>
      </c>
      <c r="W11" s="10">
        <f>E11/Tabela1!E11</f>
        <v>1.2283227986143026E-2</v>
      </c>
      <c r="X11" s="10">
        <f>F11/Tabela1!F11</f>
        <v>1.2307600337669653E-2</v>
      </c>
      <c r="Y11" s="10">
        <f>G11/Tabela1!G11</f>
        <v>1.2538623598195912E-2</v>
      </c>
      <c r="Z11" s="10">
        <f>H11/Tabela1!H11</f>
        <v>1.3290012335716986E-2</v>
      </c>
      <c r="AA11" s="10">
        <f>I11/Tabela1!I11</f>
        <v>1.3645400879282185E-2</v>
      </c>
      <c r="AB11" s="10">
        <f>J11/Tabela1!J11</f>
        <v>1.3623896289402701E-2</v>
      </c>
    </row>
    <row r="12" spans="1:28" ht="18.75" x14ac:dyDescent="0.3">
      <c r="A12" s="33" t="s">
        <v>35</v>
      </c>
      <c r="B12" s="15">
        <f>[1]Total!$G$33</f>
        <v>15156.458168820505</v>
      </c>
      <c r="C12" s="6">
        <f>[2]Total!$G$33</f>
        <v>17760.2749278226</v>
      </c>
      <c r="D12" s="6">
        <f>[3]Total!$G$33</f>
        <v>19728.79191351133</v>
      </c>
      <c r="E12" s="6">
        <f>[4]Total!$G$33</f>
        <v>22585.157058312434</v>
      </c>
      <c r="F12" s="6">
        <f>[5]Total!$G$33</f>
        <v>24824.435333008627</v>
      </c>
      <c r="G12" s="6">
        <f>[6]Total!$G$33</f>
        <v>26911.640177559035</v>
      </c>
      <c r="H12" s="6">
        <f>[7]Total!$G$33</f>
        <v>29927.21887427607</v>
      </c>
      <c r="I12" s="6">
        <f>[8]Total!$G$33</f>
        <v>31785.273635022859</v>
      </c>
      <c r="J12" s="6">
        <f>[9]Total!$G$33</f>
        <v>33166.235229714977</v>
      </c>
      <c r="K12" s="28">
        <f t="shared" si="3"/>
        <v>0.32063143024647434</v>
      </c>
      <c r="L12" s="29">
        <f t="shared" si="0"/>
        <v>0.3221341591591077</v>
      </c>
      <c r="M12" s="29">
        <f t="shared" si="0"/>
        <v>0.31813858391238514</v>
      </c>
      <c r="N12" s="29">
        <f t="shared" si="0"/>
        <v>0.32636000424601819</v>
      </c>
      <c r="O12" s="29">
        <f t="shared" si="0"/>
        <v>0.31443183796132723</v>
      </c>
      <c r="P12" s="29">
        <f t="shared" si="0"/>
        <v>0.32391445197354551</v>
      </c>
      <c r="Q12" s="29">
        <f t="shared" si="0"/>
        <v>0.3256771645378953</v>
      </c>
      <c r="R12" s="29">
        <f t="shared" si="0"/>
        <v>0.32973495384196916</v>
      </c>
      <c r="S12" s="46">
        <f t="shared" si="0"/>
        <v>0.31005423343672434</v>
      </c>
      <c r="T12" s="29">
        <f>B12/Tabela1!B12</f>
        <v>1.1866152165585991E-2</v>
      </c>
      <c r="U12" s="9">
        <f>C12/Tabela1!C12</f>
        <v>1.2217668516823179E-2</v>
      </c>
      <c r="V12" s="9">
        <f>D12/Tabela1!D12</f>
        <v>1.2125997575580893E-2</v>
      </c>
      <c r="W12" s="9">
        <f>E12/Tabela1!E12</f>
        <v>1.2394376640624535E-2</v>
      </c>
      <c r="X12" s="9">
        <f>F12/Tabela1!F12</f>
        <v>1.2409679886967426E-2</v>
      </c>
      <c r="Y12" s="9">
        <f>G12/Tabela1!G12</f>
        <v>1.2653297357196678E-2</v>
      </c>
      <c r="Z12" s="9">
        <f>H12/Tabela1!H12</f>
        <v>1.3424539662940556E-2</v>
      </c>
      <c r="AA12" s="9">
        <f>I12/Tabela1!I12</f>
        <v>1.3745845095161798E-2</v>
      </c>
      <c r="AB12" s="9">
        <f>J12/Tabela1!J12</f>
        <v>1.3692054086538889E-2</v>
      </c>
    </row>
    <row r="13" spans="1:28" ht="18.75" x14ac:dyDescent="0.3">
      <c r="A13" s="33" t="s">
        <v>36</v>
      </c>
      <c r="B13" s="15">
        <f>[1]Total!$J$33+[1]Total!$P$33</f>
        <v>3759.8615121307262</v>
      </c>
      <c r="C13" s="6">
        <f>[2]Total!$J$33+[2]Total!$P$33</f>
        <v>4485.5709479167881</v>
      </c>
      <c r="D13" s="6">
        <f>[3]Total!$J$33+[3]Total!$P$33</f>
        <v>4952.3852958844645</v>
      </c>
      <c r="E13" s="6">
        <f>[4]Total!$J$33+[4]Total!$P$33</f>
        <v>5736.4413913013605</v>
      </c>
      <c r="F13" s="6">
        <f>[5]Total!$J$33+[5]Total!$P$33</f>
        <v>6133.7210207551534</v>
      </c>
      <c r="G13" s="6">
        <f>[6]Total!$J$33+[6]Total!$P$33</f>
        <v>6591.8128492924006</v>
      </c>
      <c r="H13" s="6">
        <f>[7]Total!$J$33+[7]Total!$P$33</f>
        <v>7317.1901357812831</v>
      </c>
      <c r="I13" s="6">
        <f>[8]Total!$J$33+[8]Total!$P$33</f>
        <v>8066.6245127532929</v>
      </c>
      <c r="J13" s="6">
        <f>[9]Total!$J$33+[9]Total!$P$33</f>
        <v>8465.2992062419835</v>
      </c>
      <c r="K13" s="28">
        <f t="shared" si="3"/>
        <v>7.9539016354304506E-2</v>
      </c>
      <c r="L13" s="29">
        <f t="shared" si="0"/>
        <v>8.1358854608274189E-2</v>
      </c>
      <c r="M13" s="29">
        <f t="shared" si="0"/>
        <v>7.9860178561779294E-2</v>
      </c>
      <c r="N13" s="29">
        <f t="shared" si="0"/>
        <v>8.2892717194238241E-2</v>
      </c>
      <c r="O13" s="29">
        <f t="shared" si="0"/>
        <v>7.7691079302561028E-2</v>
      </c>
      <c r="P13" s="29">
        <f t="shared" si="0"/>
        <v>7.9340517058904547E-2</v>
      </c>
      <c r="Q13" s="29">
        <f t="shared" si="0"/>
        <v>7.9627904811905126E-2</v>
      </c>
      <c r="R13" s="29">
        <f t="shared" si="0"/>
        <v>8.3681773261263637E-2</v>
      </c>
      <c r="S13" s="46">
        <f t="shared" si="0"/>
        <v>7.9137768818943077E-2</v>
      </c>
      <c r="T13" s="29">
        <f>B13/Tabela1!B13</f>
        <v>1.102905945096354E-2</v>
      </c>
      <c r="U13" s="9">
        <f>C13/Tabela1!C13</f>
        <v>1.1410008363519044E-2</v>
      </c>
      <c r="V13" s="9">
        <f>D13/Tabela1!D13</f>
        <v>1.1467279108540429E-2</v>
      </c>
      <c r="W13" s="9">
        <f>E13/Tabela1!E13</f>
        <v>1.1864334639705154E-2</v>
      </c>
      <c r="X13" s="9">
        <f>F13/Tabela1!F13</f>
        <v>1.1911063035488492E-2</v>
      </c>
      <c r="Y13" s="9">
        <f>G13/Tabela1!G13</f>
        <v>1.2091253493012117E-2</v>
      </c>
      <c r="Z13" s="9">
        <f>H13/Tabela1!H13</f>
        <v>1.2766756933303472E-2</v>
      </c>
      <c r="AA13" s="9">
        <f>I13/Tabela1!I13</f>
        <v>1.326350420228368E-2</v>
      </c>
      <c r="AB13" s="9">
        <f>J13/Tabela1!J13</f>
        <v>1.3363272751477143E-2</v>
      </c>
    </row>
    <row r="14" spans="1:28" ht="18.75" x14ac:dyDescent="0.3">
      <c r="A14" s="30" t="s">
        <v>43</v>
      </c>
      <c r="B14" s="14">
        <f t="shared" ref="B14:I14" si="4">+B15+B16</f>
        <v>6201.1909024907791</v>
      </c>
      <c r="C14" s="8">
        <f t="shared" si="4"/>
        <v>7126.6972919099726</v>
      </c>
      <c r="D14" s="8">
        <f t="shared" si="4"/>
        <v>7673.6686011364118</v>
      </c>
      <c r="E14" s="8">
        <f t="shared" si="4"/>
        <v>8295.1162086317927</v>
      </c>
      <c r="F14" s="8">
        <f t="shared" si="4"/>
        <v>9061.8171274852502</v>
      </c>
      <c r="G14" s="8">
        <f t="shared" si="4"/>
        <v>9189.4773114484233</v>
      </c>
      <c r="H14" s="8">
        <f t="shared" si="4"/>
        <v>9684.5941837092651</v>
      </c>
      <c r="I14" s="8">
        <f t="shared" si="4"/>
        <v>10656.030553193368</v>
      </c>
      <c r="J14" s="8">
        <f t="shared" ref="J14" si="5">+J15+J16</f>
        <v>11649.978658325626</v>
      </c>
      <c r="K14" s="31">
        <f t="shared" si="3"/>
        <v>0.13118478513583856</v>
      </c>
      <c r="L14" s="32">
        <f t="shared" si="0"/>
        <v>0.12926335031641129</v>
      </c>
      <c r="M14" s="32">
        <f t="shared" si="0"/>
        <v>0.1237425014608495</v>
      </c>
      <c r="N14" s="32">
        <f t="shared" si="0"/>
        <v>0.11986607638284752</v>
      </c>
      <c r="O14" s="32">
        <f t="shared" si="0"/>
        <v>0.11477899804939068</v>
      </c>
      <c r="P14" s="32">
        <f t="shared" si="0"/>
        <v>0.11060658093010864</v>
      </c>
      <c r="Q14" s="32">
        <f t="shared" si="0"/>
        <v>0.10539072095876205</v>
      </c>
      <c r="R14" s="32">
        <f t="shared" si="0"/>
        <v>0.1105438255130913</v>
      </c>
      <c r="S14" s="47">
        <f t="shared" si="0"/>
        <v>0.10890971427547197</v>
      </c>
      <c r="T14" s="32">
        <f>B14/Tabela1!B14</f>
        <v>9.9077175923929402E-3</v>
      </c>
      <c r="U14" s="10">
        <f>C14/Tabela1!C14</f>
        <v>1.021983149096563E-2</v>
      </c>
      <c r="V14" s="10">
        <f>D14/Tabela1!D14</f>
        <v>1.0024335080073277E-2</v>
      </c>
      <c r="W14" s="10">
        <f>E14/Tabela1!E14</f>
        <v>1.0019406384802624E-2</v>
      </c>
      <c r="X14" s="10">
        <f>F14/Tabela1!F14</f>
        <v>1.0508370148916016E-2</v>
      </c>
      <c r="Y14" s="10">
        <f>G14/Tabela1!G14</f>
        <v>1.0222627121480905E-2</v>
      </c>
      <c r="Z14" s="10">
        <f>H14/Tabela1!H14</f>
        <v>1.0638085815338056E-2</v>
      </c>
      <c r="AA14" s="10">
        <f>I14/Tabela1!I14</f>
        <v>1.0836027811164571E-2</v>
      </c>
      <c r="AB14" s="10">
        <f>J14/Tabela1!J14</f>
        <v>1.0815478006314414E-2</v>
      </c>
    </row>
    <row r="15" spans="1:28" ht="18.75" x14ac:dyDescent="0.3">
      <c r="A15" s="33" t="s">
        <v>37</v>
      </c>
      <c r="B15" s="15">
        <f>[1]Impostos!$B$33</f>
        <v>5774.6438480468623</v>
      </c>
      <c r="C15" s="6">
        <f>[2]Impostos!$B$33</f>
        <v>6787.2701885594606</v>
      </c>
      <c r="D15" s="6">
        <f>[3]Impostos!$B$33</f>
        <v>7372.619944267989</v>
      </c>
      <c r="E15" s="6">
        <f>[4]Impostos!$B$33</f>
        <v>7956.4594371576059</v>
      </c>
      <c r="F15" s="6">
        <f>[5]Impostos!$B$33</f>
        <v>8577.5146440433145</v>
      </c>
      <c r="G15" s="6">
        <f>[6]Impostos!$B$33</f>
        <v>8765.9776785172817</v>
      </c>
      <c r="H15" s="6">
        <f>[7]Impostos!$B$33</f>
        <v>9225.0960259831481</v>
      </c>
      <c r="I15" s="6">
        <f>[8]Impostos!$B$33</f>
        <v>9955.4592875855069</v>
      </c>
      <c r="J15" s="6">
        <f>[9]Impostos!$B$33</f>
        <v>10785.548159234171</v>
      </c>
      <c r="K15" s="28">
        <f t="shared" si="3"/>
        <v>0.12216127907588573</v>
      </c>
      <c r="L15" s="29">
        <f t="shared" si="0"/>
        <v>0.12310685414853165</v>
      </c>
      <c r="M15" s="29">
        <f t="shared" si="0"/>
        <v>0.11888791159013098</v>
      </c>
      <c r="N15" s="29">
        <f t="shared" si="0"/>
        <v>0.114972418787689</v>
      </c>
      <c r="O15" s="29">
        <f t="shared" si="0"/>
        <v>0.10864471471302818</v>
      </c>
      <c r="P15" s="29">
        <f t="shared" si="0"/>
        <v>0.10550924570242239</v>
      </c>
      <c r="Q15" s="29">
        <f t="shared" si="0"/>
        <v>0.10039032123076534</v>
      </c>
      <c r="R15" s="29">
        <f t="shared" si="0"/>
        <v>0.10327621987342535</v>
      </c>
      <c r="S15" s="46">
        <f t="shared" si="0"/>
        <v>0.10082859400665725</v>
      </c>
      <c r="T15" s="29">
        <f>B15/Tabela1!B15</f>
        <v>9.9049305549450736E-3</v>
      </c>
      <c r="U15" s="9">
        <f>C15/Tabela1!C15</f>
        <v>1.0347694598220609E-2</v>
      </c>
      <c r="V15" s="9">
        <f>D15/Tabela1!D15</f>
        <v>1.0232629717749166E-2</v>
      </c>
      <c r="W15" s="9">
        <f>E15/Tabela1!E15</f>
        <v>1.0228665967235711E-2</v>
      </c>
      <c r="X15" s="9">
        <f>F15/Tabela1!F15</f>
        <v>1.0639189828898943E-2</v>
      </c>
      <c r="Y15" s="9">
        <f>G15/Tabela1!G15</f>
        <v>1.0433377464653419E-2</v>
      </c>
      <c r="Z15" s="9">
        <f>H15/Tabela1!H15</f>
        <v>1.0859365355845857E-2</v>
      </c>
      <c r="AA15" s="9">
        <f>I15/Tabela1!I15</f>
        <v>1.0897516933976963E-2</v>
      </c>
      <c r="AB15" s="9">
        <f>J15/Tabela1!J15</f>
        <v>1.0861677657938657E-2</v>
      </c>
    </row>
    <row r="16" spans="1:28" ht="18.75" x14ac:dyDescent="0.3">
      <c r="A16" s="34" t="s">
        <v>42</v>
      </c>
      <c r="B16" s="15">
        <f>[1]Total!$Q$33</f>
        <v>426.54705444391664</v>
      </c>
      <c r="C16" s="6">
        <f>[2]Total!$Q$33</f>
        <v>339.42710335051225</v>
      </c>
      <c r="D16" s="6">
        <f>[3]Total!$Q$33</f>
        <v>301.04865686842317</v>
      </c>
      <c r="E16" s="6">
        <f>[4]Total!$Q$33</f>
        <v>338.6567714741862</v>
      </c>
      <c r="F16" s="6">
        <f>[5]Total!$Q$33</f>
        <v>484.30248344193484</v>
      </c>
      <c r="G16" s="6">
        <f>[6]Total!$Q$33</f>
        <v>423.49963293114104</v>
      </c>
      <c r="H16" s="6">
        <f>[7]Total!$Q$33</f>
        <v>459.49815772611623</v>
      </c>
      <c r="I16" s="6">
        <f>[8]Total!$Q$33</f>
        <v>700.57126560786094</v>
      </c>
      <c r="J16" s="6">
        <f>[9]Total!$Q$33</f>
        <v>864.43049909145554</v>
      </c>
      <c r="K16" s="28">
        <f t="shared" si="3"/>
        <v>9.0235060599528523E-3</v>
      </c>
      <c r="L16" s="29">
        <f t="shared" si="0"/>
        <v>6.1564961678796468E-3</v>
      </c>
      <c r="M16" s="29">
        <f t="shared" si="0"/>
        <v>4.8545898707185271E-3</v>
      </c>
      <c r="N16" s="29">
        <f t="shared" si="0"/>
        <v>4.893657595158498E-3</v>
      </c>
      <c r="O16" s="29">
        <f t="shared" si="0"/>
        <v>6.1342833363624812E-3</v>
      </c>
      <c r="P16" s="29">
        <f t="shared" si="0"/>
        <v>5.0973352276862472E-3</v>
      </c>
      <c r="Q16" s="29">
        <f t="shared" si="0"/>
        <v>5.0003997279967124E-3</v>
      </c>
      <c r="R16" s="29">
        <f t="shared" si="0"/>
        <v>7.2676056396659625E-3</v>
      </c>
      <c r="S16" s="46">
        <f t="shared" si="0"/>
        <v>8.0811202688147125E-3</v>
      </c>
      <c r="T16" s="29">
        <f>B16/Tabela1!B16</f>
        <v>9.9456037689777243E-3</v>
      </c>
      <c r="U16" s="9">
        <f>C16/Tabela1!C16</f>
        <v>8.1949613305611485E-3</v>
      </c>
      <c r="V16" s="9">
        <f>D16/Tabela1!D16</f>
        <v>6.6895241843526691E-3</v>
      </c>
      <c r="W16" s="9">
        <f>E16/Tabela1!E16</f>
        <v>6.7669098724011164E-3</v>
      </c>
      <c r="X16" s="9">
        <f>F16/Tabela1!F16</f>
        <v>8.6291512266042144E-3</v>
      </c>
      <c r="Y16" s="9">
        <f>G16/Tabela1!G16</f>
        <v>7.2086270903528758E-3</v>
      </c>
      <c r="Z16" s="9">
        <f>H16/Tabela1!H16</f>
        <v>7.5495885535968102E-3</v>
      </c>
      <c r="AA16" s="9">
        <f>I16/Tabela1!I16</f>
        <v>1.0031663692191146E-2</v>
      </c>
      <c r="AB16" s="9">
        <f>J16/Tabela1!J16</f>
        <v>1.0270420700410558E-2</v>
      </c>
    </row>
    <row r="17" spans="1:28" ht="37.5" x14ac:dyDescent="0.3">
      <c r="A17" s="35" t="s">
        <v>41</v>
      </c>
      <c r="B17" s="14">
        <f>[1]Total!$V$33</f>
        <v>22153.14581218802</v>
      </c>
      <c r="C17" s="8">
        <f>[2]Total!$V$33</f>
        <v>25760.619283000553</v>
      </c>
      <c r="D17" s="8">
        <f>[3]Total!$V$33</f>
        <v>29658.355074729188</v>
      </c>
      <c r="E17" s="8">
        <f>[4]Total!$V$33</f>
        <v>32586.486605617582</v>
      </c>
      <c r="F17" s="8">
        <f>[5]Total!$V$33</f>
        <v>38930.159221476337</v>
      </c>
      <c r="G17" s="8">
        <f>[6]Total!$V$33</f>
        <v>40389.624372031307</v>
      </c>
      <c r="H17" s="8">
        <f>[7]Total!$V$33</f>
        <v>44963.281967644456</v>
      </c>
      <c r="I17" s="8">
        <f>[8]Total!$V$33</f>
        <v>45888.505054902365</v>
      </c>
      <c r="J17" s="8">
        <f>[9]Total!$V$33</f>
        <v>53687.628600999305</v>
      </c>
      <c r="K17" s="31">
        <f t="shared" si="3"/>
        <v>0.46864476826338258</v>
      </c>
      <c r="L17" s="32">
        <f t="shared" si="0"/>
        <v>0.46724363591620682</v>
      </c>
      <c r="M17" s="32">
        <f t="shared" si="0"/>
        <v>0.47825873606498603</v>
      </c>
      <c r="N17" s="32">
        <f t="shared" si="0"/>
        <v>0.47088120217689605</v>
      </c>
      <c r="O17" s="32">
        <f t="shared" si="0"/>
        <v>0.49309808468672101</v>
      </c>
      <c r="P17" s="32">
        <f t="shared" si="0"/>
        <v>0.48613845003744122</v>
      </c>
      <c r="Q17" s="32">
        <f t="shared" si="0"/>
        <v>0.48930420969143756</v>
      </c>
      <c r="R17" s="32">
        <f t="shared" si="0"/>
        <v>0.47603944738367576</v>
      </c>
      <c r="S17" s="47">
        <f t="shared" si="0"/>
        <v>0.50189828346886056</v>
      </c>
      <c r="T17" s="32">
        <f>B17/Tabela1!B17</f>
        <v>1.3493518434577044E-2</v>
      </c>
      <c r="U17" s="10">
        <f>C17/Tabela1!C17</f>
        <v>1.405947039368329E-2</v>
      </c>
      <c r="V17" s="10">
        <f>D17/Tabela1!D17</f>
        <v>1.4900685929138627E-2</v>
      </c>
      <c r="W17" s="10">
        <f>E17/Tabela1!E17</f>
        <v>1.4825510364015696E-2</v>
      </c>
      <c r="X17" s="10">
        <f>F17/Tabela1!F17</f>
        <v>1.6212516453565525E-2</v>
      </c>
      <c r="Y17" s="10">
        <f>G17/Tabela1!G17</f>
        <v>1.6656669151525187E-2</v>
      </c>
      <c r="Z17" s="10">
        <f>H17/Tabela1!H17</f>
        <v>1.758767652601647E-2</v>
      </c>
      <c r="AA17" s="53">
        <f>I17/Tabela1!I17</f>
        <v>1.7112660109608793E-2</v>
      </c>
      <c r="AB17" s="53">
        <f>J17/Tabela1!J17</f>
        <v>1.8698607416733504E-2</v>
      </c>
    </row>
    <row r="18" spans="1:28" ht="18.75" x14ac:dyDescent="0.3">
      <c r="A18" s="36" t="s">
        <v>38</v>
      </c>
      <c r="B18" s="37">
        <f t="shared" ref="B18:I18" si="6">B11+B14+B17</f>
        <v>47270.656395630031</v>
      </c>
      <c r="C18" s="38">
        <f t="shared" si="6"/>
        <v>55133.162450649914</v>
      </c>
      <c r="D18" s="38">
        <f t="shared" si="6"/>
        <v>62013.200885261394</v>
      </c>
      <c r="E18" s="38">
        <f t="shared" si="6"/>
        <v>69203.201263863171</v>
      </c>
      <c r="F18" s="38">
        <f t="shared" si="6"/>
        <v>78950.132702725372</v>
      </c>
      <c r="G18" s="38">
        <f t="shared" si="6"/>
        <v>83082.554710331169</v>
      </c>
      <c r="H18" s="38">
        <f t="shared" si="6"/>
        <v>91892.28516141107</v>
      </c>
      <c r="I18" s="38">
        <f t="shared" si="6"/>
        <v>96396.433755871898</v>
      </c>
      <c r="J18" s="38">
        <f t="shared" ref="J18" si="7">J11+J14+J17</f>
        <v>106969.1416952819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1.2164826972248284E-2</v>
      </c>
      <c r="U18" s="40">
        <f>C18/Tabela1!C18</f>
        <v>1.2597886210721526E-2</v>
      </c>
      <c r="V18" s="40">
        <f>D18/Tabela1!D18</f>
        <v>1.2879811430945999E-2</v>
      </c>
      <c r="W18" s="40">
        <f>E18/Tabela1!E18</f>
        <v>1.2979772528116423E-2</v>
      </c>
      <c r="X18" s="40">
        <f>F18/Tabela1!F18</f>
        <v>1.3661667729135728E-2</v>
      </c>
      <c r="Y18" s="40">
        <f>G18/Tabela1!G18</f>
        <v>1.3856822250412005E-2</v>
      </c>
      <c r="Z18" s="40">
        <f>H18/Tabela1!H18</f>
        <v>1.4657437792600947E-2</v>
      </c>
      <c r="AA18" s="52">
        <f>I18/Tabela1!I18</f>
        <v>1.4637725479934161E-2</v>
      </c>
      <c r="AB18" s="52">
        <f>J18/Tabela1!J18</f>
        <v>1.527227131710826E-2</v>
      </c>
    </row>
    <row r="19" spans="1:28" ht="18.75" x14ac:dyDescent="0.3">
      <c r="A19" s="41" t="s">
        <v>39</v>
      </c>
      <c r="B19" s="16">
        <f>[10]PIB_UF!B$33</f>
        <v>47270.65639563006</v>
      </c>
      <c r="C19" s="7">
        <f>[10]PIB_UF!C$33</f>
        <v>55133.162450649907</v>
      </c>
      <c r="D19" s="7">
        <f>[10]PIB_UF!D$33</f>
        <v>62013.200885261271</v>
      </c>
      <c r="E19" s="7">
        <f>[10]PIB_UF!E$33</f>
        <v>69203.201263863419</v>
      </c>
      <c r="F19" s="7">
        <f>[10]PIB_UF!F$33</f>
        <v>78950.132702725095</v>
      </c>
      <c r="G19" s="7">
        <f>[10]PIB_UF!G$33</f>
        <v>83082.554710331853</v>
      </c>
      <c r="H19" s="7">
        <f>[10]PIB_UF!H$33</f>
        <v>91892.285161411273</v>
      </c>
      <c r="I19" s="7">
        <f>[10]PIB_UF!I$33</f>
        <v>96396.433755872495</v>
      </c>
      <c r="J19" s="7">
        <f>[10]PIB_UF!J$33</f>
        <v>106969.14169528213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[1]Total!$E$34</f>
        <v>49774.547618915647</v>
      </c>
      <c r="C10" s="6">
        <f>[2]Total!$E$34</f>
        <v>61600.432727714549</v>
      </c>
      <c r="D10" s="6">
        <f>[3]Total!$E$34</f>
        <v>70450.157417664799</v>
      </c>
      <c r="E10" s="6">
        <f>[4]Total!$E$34</f>
        <v>78479.785311383312</v>
      </c>
      <c r="F10" s="6">
        <f>[5]Total!$E$34</f>
        <v>90811.401915910596</v>
      </c>
      <c r="G10" s="6">
        <f>[6]Total!$E$34</f>
        <v>97597.774483334229</v>
      </c>
      <c r="H10" s="6">
        <f>[7]Total!$E$34</f>
        <v>111915.05981298117</v>
      </c>
      <c r="I10" s="6">
        <f>[8]Total!$E$34</f>
        <v>112317.8637368771</v>
      </c>
      <c r="J10" s="6">
        <f>[9]Total!$E$34</f>
        <v>122694.15141799417</v>
      </c>
      <c r="K10" s="28">
        <f>B10/B$18</f>
        <v>0.87939412486684865</v>
      </c>
      <c r="L10" s="29">
        <f t="shared" ref="L10:S18" si="0">C10/C$18</f>
        <v>0.89077235245198094</v>
      </c>
      <c r="M10" s="29">
        <f t="shared" si="0"/>
        <v>0.88432242796111382</v>
      </c>
      <c r="N10" s="29">
        <f t="shared" si="0"/>
        <v>0.87969081782782865</v>
      </c>
      <c r="O10" s="29">
        <f t="shared" si="0"/>
        <v>0.89703988000943091</v>
      </c>
      <c r="P10" s="29">
        <f t="shared" si="0"/>
        <v>0.90857663504753539</v>
      </c>
      <c r="Q10" s="29">
        <f t="shared" si="0"/>
        <v>0.90341292221801273</v>
      </c>
      <c r="R10" s="29">
        <f t="shared" si="0"/>
        <v>0.8854670564257382</v>
      </c>
      <c r="S10" s="46">
        <f t="shared" si="0"/>
        <v>0.8926921181286458</v>
      </c>
      <c r="T10" s="29">
        <f>B10/Tabela1!B10</f>
        <v>1.5070226719706587E-2</v>
      </c>
      <c r="U10" s="9">
        <f>C10/Tabela1!C10</f>
        <v>1.6557204262513312E-2</v>
      </c>
      <c r="V10" s="9">
        <f>D10/Tabela1!D10</f>
        <v>1.7207059303689636E-2</v>
      </c>
      <c r="W10" s="9">
        <f>E10/Tabela1!E10</f>
        <v>1.7234062689158513E-2</v>
      </c>
      <c r="X10" s="9">
        <f>F10/Tabela1!F10</f>
        <v>1.8261865990803122E-2</v>
      </c>
      <c r="Y10" s="9">
        <f>G10/Tabela1!G10</f>
        <v>1.8930435944002268E-2</v>
      </c>
      <c r="Z10" s="9">
        <f>H10/Tabela1!H10</f>
        <v>2.0649213168436424E-2</v>
      </c>
      <c r="AA10" s="9">
        <f>I10/Tabela1!I10</f>
        <v>1.9802420507051121E-2</v>
      </c>
      <c r="AB10" s="9">
        <f>J10/Tabela1!J10</f>
        <v>2.0411094618832386E-2</v>
      </c>
    </row>
    <row r="11" spans="1:28" ht="18.75" x14ac:dyDescent="0.3">
      <c r="A11" s="30" t="s">
        <v>34</v>
      </c>
      <c r="B11" s="14">
        <f>+B12+B13</f>
        <v>22234.435826831083</v>
      </c>
      <c r="C11" s="8">
        <f t="shared" ref="C11:I11" si="1">+C12+C13</f>
        <v>25983.930931146006</v>
      </c>
      <c r="D11" s="8">
        <f t="shared" si="1"/>
        <v>29656.075435352333</v>
      </c>
      <c r="E11" s="8">
        <f t="shared" si="1"/>
        <v>34010.366622281013</v>
      </c>
      <c r="F11" s="8">
        <f t="shared" si="1"/>
        <v>38508.99221820676</v>
      </c>
      <c r="G11" s="8">
        <f t="shared" si="1"/>
        <v>41904.33212796149</v>
      </c>
      <c r="H11" s="8">
        <f t="shared" si="1"/>
        <v>45484.207487484047</v>
      </c>
      <c r="I11" s="8">
        <f t="shared" si="1"/>
        <v>48094.424894786847</v>
      </c>
      <c r="J11" s="8">
        <f t="shared" ref="J11" si="2">+J12+J13</f>
        <v>51015.267100616293</v>
      </c>
      <c r="K11" s="31">
        <f t="shared" ref="K11:K18" si="3">B11/B$18</f>
        <v>0.39282792453574467</v>
      </c>
      <c r="L11" s="32">
        <f t="shared" si="0"/>
        <v>0.37574033584788835</v>
      </c>
      <c r="M11" s="32">
        <f t="shared" si="0"/>
        <v>0.37225655121407697</v>
      </c>
      <c r="N11" s="32">
        <f t="shared" si="0"/>
        <v>0.38122692499566568</v>
      </c>
      <c r="O11" s="32">
        <f t="shared" si="0"/>
        <v>0.3803938825951767</v>
      </c>
      <c r="P11" s="32">
        <f t="shared" si="0"/>
        <v>0.39010415227489603</v>
      </c>
      <c r="Q11" s="32">
        <f t="shared" si="0"/>
        <v>0.36716256837734518</v>
      </c>
      <c r="R11" s="32">
        <f t="shared" si="0"/>
        <v>0.3791563285234873</v>
      </c>
      <c r="S11" s="47">
        <f t="shared" si="0"/>
        <v>0.37117439029183258</v>
      </c>
      <c r="T11" s="32">
        <f>B11/Tabela1!B11</f>
        <v>1.3740312217249568E-2</v>
      </c>
      <c r="U11" s="10">
        <f>C11/Tabela1!C11</f>
        <v>1.4069849609209758E-2</v>
      </c>
      <c r="V11" s="10">
        <f>D11/Tabela1!D11</f>
        <v>1.4404166315509663E-2</v>
      </c>
      <c r="W11" s="10">
        <f>E11/Tabela1!E11</f>
        <v>1.4750477020462224E-2</v>
      </c>
      <c r="X11" s="10">
        <f>F11/Tabela1!F11</f>
        <v>1.5309480326030397E-2</v>
      </c>
      <c r="Y11" s="10">
        <f>G11/Tabela1!G11</f>
        <v>1.5682641644883456E-2</v>
      </c>
      <c r="Z11" s="10">
        <f>H11/Tabela1!H11</f>
        <v>1.6230239508586125E-2</v>
      </c>
      <c r="AA11" s="10">
        <f>I11/Tabela1!I11</f>
        <v>1.6467664985852549E-2</v>
      </c>
      <c r="AB11" s="10">
        <f>J11/Tabela1!J11</f>
        <v>1.6694717539757143E-2</v>
      </c>
    </row>
    <row r="12" spans="1:28" ht="18.75" x14ac:dyDescent="0.3">
      <c r="A12" s="33" t="s">
        <v>35</v>
      </c>
      <c r="B12" s="15">
        <f>[1]Total!$G$34</f>
        <v>17763.275739418757</v>
      </c>
      <c r="C12" s="6">
        <f>[2]Total!$G$34</f>
        <v>20718.162481122425</v>
      </c>
      <c r="D12" s="6">
        <f>[3]Total!$G$34</f>
        <v>23742.442532124573</v>
      </c>
      <c r="E12" s="6">
        <f>[4]Total!$G$34</f>
        <v>27134.134031815429</v>
      </c>
      <c r="F12" s="6">
        <f>[5]Total!$G$34</f>
        <v>30830.420673107812</v>
      </c>
      <c r="G12" s="6">
        <f>[6]Total!$G$34</f>
        <v>33567.653097920753</v>
      </c>
      <c r="H12" s="6">
        <f>[7]Total!$G$34</f>
        <v>36408.308021611039</v>
      </c>
      <c r="I12" s="6">
        <f>[8]Total!$G$34</f>
        <v>38273.544544985343</v>
      </c>
      <c r="J12" s="6">
        <f>[9]Total!$G$34</f>
        <v>40577.262690710588</v>
      </c>
      <c r="K12" s="28">
        <f t="shared" si="3"/>
        <v>0.31383349665438887</v>
      </c>
      <c r="L12" s="29">
        <f t="shared" si="0"/>
        <v>0.2995947514422031</v>
      </c>
      <c r="M12" s="29">
        <f t="shared" si="0"/>
        <v>0.29802594054205828</v>
      </c>
      <c r="N12" s="29">
        <f t="shared" si="0"/>
        <v>0.30415027847986981</v>
      </c>
      <c r="O12" s="29">
        <f t="shared" si="0"/>
        <v>0.30454454262091318</v>
      </c>
      <c r="P12" s="29">
        <f t="shared" si="0"/>
        <v>0.3124946799207986</v>
      </c>
      <c r="Q12" s="29">
        <f t="shared" si="0"/>
        <v>0.2938991052480498</v>
      </c>
      <c r="R12" s="29">
        <f t="shared" si="0"/>
        <v>0.30173261580740446</v>
      </c>
      <c r="S12" s="46">
        <f t="shared" si="0"/>
        <v>0.29523006729007367</v>
      </c>
      <c r="T12" s="29">
        <f>B12/Tabela1!B12</f>
        <v>1.3907057343833799E-2</v>
      </c>
      <c r="U12" s="9">
        <f>C12/Tabela1!C12</f>
        <v>1.4252461884781754E-2</v>
      </c>
      <c r="V12" s="9">
        <f>D12/Tabela1!D12</f>
        <v>1.4592926006064334E-2</v>
      </c>
      <c r="W12" s="9">
        <f>E12/Tabela1!E12</f>
        <v>1.4890783187346919E-2</v>
      </c>
      <c r="X12" s="9">
        <f>F12/Tabela1!F12</f>
        <v>1.5412058570576221E-2</v>
      </c>
      <c r="Y12" s="9">
        <f>G12/Tabela1!G12</f>
        <v>1.5782817153797903E-2</v>
      </c>
      <c r="Z12" s="9">
        <f>H12/Tabela1!H12</f>
        <v>1.6331780682661154E-2</v>
      </c>
      <c r="AA12" s="9">
        <f>I12/Tabela1!I12</f>
        <v>1.6551759805473357E-2</v>
      </c>
      <c r="AB12" s="9">
        <f>J12/Tabela1!J12</f>
        <v>1.6751556864890525E-2</v>
      </c>
    </row>
    <row r="13" spans="1:28" ht="18.75" x14ac:dyDescent="0.3">
      <c r="A13" s="33" t="s">
        <v>36</v>
      </c>
      <c r="B13" s="15">
        <f>[1]Total!$J$34+[1]Total!$P$34</f>
        <v>4471.1600874123251</v>
      </c>
      <c r="C13" s="6">
        <f>[2]Total!$J$34+[2]Total!$P$34</f>
        <v>5265.7684500235819</v>
      </c>
      <c r="D13" s="6">
        <f>[3]Total!$J$34+[3]Total!$P$34</f>
        <v>5913.6329032277608</v>
      </c>
      <c r="E13" s="6">
        <f>[4]Total!$J$34+[4]Total!$P$34</f>
        <v>6876.2325904655827</v>
      </c>
      <c r="F13" s="6">
        <f>[5]Total!$J$34+[5]Total!$P$34</f>
        <v>7678.5715450989501</v>
      </c>
      <c r="G13" s="6">
        <f>[6]Total!$J$34+[6]Total!$P$34</f>
        <v>8336.6790300407411</v>
      </c>
      <c r="H13" s="6">
        <f>[7]Total!$J$34+[7]Total!$P$34</f>
        <v>9075.899465873008</v>
      </c>
      <c r="I13" s="6">
        <f>[8]Total!$J$34+[8]Total!$P$34</f>
        <v>9820.8803498015004</v>
      </c>
      <c r="J13" s="6">
        <f>[9]Total!$J$34+[9]Total!$P$34</f>
        <v>10438.004409905705</v>
      </c>
      <c r="K13" s="28">
        <f t="shared" si="3"/>
        <v>7.8994427881355841E-2</v>
      </c>
      <c r="L13" s="29">
        <f t="shared" si="0"/>
        <v>7.6145584405685293E-2</v>
      </c>
      <c r="M13" s="29">
        <f t="shared" si="0"/>
        <v>7.4230610672018665E-2</v>
      </c>
      <c r="N13" s="29">
        <f t="shared" si="0"/>
        <v>7.7076646515795821E-2</v>
      </c>
      <c r="O13" s="29">
        <f t="shared" si="0"/>
        <v>7.5849339974263574E-2</v>
      </c>
      <c r="P13" s="29">
        <f t="shared" si="0"/>
        <v>7.7609472354097472E-2</v>
      </c>
      <c r="Q13" s="29">
        <f t="shared" si="0"/>
        <v>7.3263463129295395E-2</v>
      </c>
      <c r="R13" s="29">
        <f t="shared" si="0"/>
        <v>7.742371271608281E-2</v>
      </c>
      <c r="S13" s="46">
        <f t="shared" si="0"/>
        <v>7.5944323001758934E-2</v>
      </c>
      <c r="T13" s="29">
        <f>B13/Tabela1!B13</f>
        <v>1.3115560309799868E-2</v>
      </c>
      <c r="U13" s="9">
        <f>C13/Tabela1!C13</f>
        <v>1.339460745415867E-2</v>
      </c>
      <c r="V13" s="9">
        <f>D13/Tabela1!D13</f>
        <v>1.3693053951823022E-2</v>
      </c>
      <c r="W13" s="9">
        <f>E13/Tabela1!E13</f>
        <v>1.422169581257114E-2</v>
      </c>
      <c r="X13" s="9">
        <f>F13/Tabela1!F13</f>
        <v>1.4911005796758874E-2</v>
      </c>
      <c r="Y13" s="9">
        <f>G13/Tabela1!G13</f>
        <v>1.5291832724425948E-2</v>
      </c>
      <c r="Z13" s="9">
        <f>H13/Tabela1!H13</f>
        <v>1.5835286535099399E-2</v>
      </c>
      <c r="AA13" s="9">
        <f>I13/Tabela1!I13</f>
        <v>1.6147929977870935E-2</v>
      </c>
      <c r="AB13" s="9">
        <f>J13/Tabela1!J13</f>
        <v>1.6477373866223142E-2</v>
      </c>
    </row>
    <row r="14" spans="1:28" ht="18.75" x14ac:dyDescent="0.3">
      <c r="A14" s="30" t="s">
        <v>43</v>
      </c>
      <c r="B14" s="14">
        <f t="shared" ref="B14:I14" si="4">+B15+B16</f>
        <v>7378.5675713760793</v>
      </c>
      <c r="C14" s="8">
        <f t="shared" si="4"/>
        <v>7665.8866817618764</v>
      </c>
      <c r="D14" s="8">
        <f t="shared" si="4"/>
        <v>9080.1983374128449</v>
      </c>
      <c r="E14" s="8">
        <f t="shared" si="4"/>
        <v>10542.912620094165</v>
      </c>
      <c r="F14" s="8">
        <f t="shared" si="4"/>
        <v>10494.809184837963</v>
      </c>
      <c r="G14" s="8">
        <f t="shared" si="4"/>
        <v>9736.2665333456571</v>
      </c>
      <c r="H14" s="8">
        <f t="shared" si="4"/>
        <v>11747.432214194669</v>
      </c>
      <c r="I14" s="8">
        <f t="shared" si="4"/>
        <v>14806.679451041215</v>
      </c>
      <c r="J14" s="8">
        <f t="shared" ref="J14" si="5">+J15+J16</f>
        <v>15441.994213965527</v>
      </c>
      <c r="K14" s="31">
        <f t="shared" si="3"/>
        <v>0.13036118423174398</v>
      </c>
      <c r="L14" s="32">
        <f t="shared" si="0"/>
        <v>0.11085246662676625</v>
      </c>
      <c r="M14" s="32">
        <f t="shared" si="0"/>
        <v>0.1139787806648106</v>
      </c>
      <c r="N14" s="32">
        <f t="shared" si="0"/>
        <v>0.11817697243002939</v>
      </c>
      <c r="O14" s="32">
        <f t="shared" si="0"/>
        <v>0.10366828584593732</v>
      </c>
      <c r="P14" s="32">
        <f t="shared" si="0"/>
        <v>9.0638791013658765E-2</v>
      </c>
      <c r="Q14" s="32">
        <f t="shared" si="0"/>
        <v>9.4828900443947539E-2</v>
      </c>
      <c r="R14" s="32">
        <f t="shared" si="0"/>
        <v>0.11672966732760497</v>
      </c>
      <c r="S14" s="47">
        <f t="shared" si="0"/>
        <v>0.11235210777107583</v>
      </c>
      <c r="T14" s="32">
        <f>B14/Tabela1!B14</f>
        <v>1.1788826514632773E-2</v>
      </c>
      <c r="U14" s="10">
        <f>C14/Tabela1!C14</f>
        <v>1.0993040241147613E-2</v>
      </c>
      <c r="V14" s="10">
        <f>D14/Tabela1!D14</f>
        <v>1.1861725526467332E-2</v>
      </c>
      <c r="W14" s="10">
        <f>E14/Tabela1!E14</f>
        <v>1.2734448000893166E-2</v>
      </c>
      <c r="X14" s="10">
        <f>F14/Tabela1!F14</f>
        <v>1.2170113124664839E-2</v>
      </c>
      <c r="Y14" s="10">
        <f>G14/Tabela1!G14</f>
        <v>1.0830890479673916E-2</v>
      </c>
      <c r="Z14" s="10">
        <f>H14/Tabela1!H14</f>
        <v>1.2904019480205541E-2</v>
      </c>
      <c r="AA14" s="10">
        <f>I14/Tabela1!I14</f>
        <v>1.5056787752396196E-2</v>
      </c>
      <c r="AB14" s="10">
        <f>J14/Tabela1!J14</f>
        <v>1.4335867360188125E-2</v>
      </c>
    </row>
    <row r="15" spans="1:28" ht="18.75" x14ac:dyDescent="0.3">
      <c r="A15" s="33" t="s">
        <v>37</v>
      </c>
      <c r="B15" s="15">
        <f>[1]Impostos!$B$34</f>
        <v>6826.4077564140862</v>
      </c>
      <c r="C15" s="6">
        <f>[2]Impostos!$B$34</f>
        <v>7553.5240134779369</v>
      </c>
      <c r="D15" s="6">
        <f>[3]Impostos!$B$34</f>
        <v>9215.5337263380552</v>
      </c>
      <c r="E15" s="6">
        <f>[4]Impostos!$B$34</f>
        <v>10733.133274227324</v>
      </c>
      <c r="F15" s="6">
        <f>[5]Impostos!$B$34</f>
        <v>10423.118354198086</v>
      </c>
      <c r="G15" s="6">
        <f>[6]Impostos!$B$34</f>
        <v>9820.5441466931225</v>
      </c>
      <c r="H15" s="6">
        <f>[7]Impostos!$B$34</f>
        <v>11965.235742469928</v>
      </c>
      <c r="I15" s="6">
        <f>[8]Impostos!$B$34</f>
        <v>14528.03405434908</v>
      </c>
      <c r="J15" s="6">
        <f>[9]Impostos!$B$34</f>
        <v>14748.701415968841</v>
      </c>
      <c r="K15" s="28">
        <f t="shared" si="3"/>
        <v>0.12060587513315128</v>
      </c>
      <c r="L15" s="29">
        <f t="shared" si="0"/>
        <v>0.10922764754801917</v>
      </c>
      <c r="M15" s="29">
        <f t="shared" si="0"/>
        <v>0.11567757203888629</v>
      </c>
      <c r="N15" s="29">
        <f t="shared" si="0"/>
        <v>0.12030918217217139</v>
      </c>
      <c r="O15" s="29">
        <f t="shared" si="0"/>
        <v>0.10296011999056906</v>
      </c>
      <c r="P15" s="29">
        <f t="shared" si="0"/>
        <v>9.1423364952464642E-2</v>
      </c>
      <c r="Q15" s="29">
        <f t="shared" si="0"/>
        <v>9.6587077781987274E-2</v>
      </c>
      <c r="R15" s="29">
        <f t="shared" si="0"/>
        <v>0.11453294357426173</v>
      </c>
      <c r="S15" s="46">
        <f t="shared" si="0"/>
        <v>0.10730788187135434</v>
      </c>
      <c r="T15" s="29">
        <f>B15/Tabela1!B15</f>
        <v>1.1708963625503787E-2</v>
      </c>
      <c r="U15" s="9">
        <f>C15/Tabela1!C15</f>
        <v>1.1515905137170386E-2</v>
      </c>
      <c r="V15" s="9">
        <f>D15/Tabela1!D15</f>
        <v>1.2790452374581101E-2</v>
      </c>
      <c r="W15" s="9">
        <f>E15/Tabela1!E15</f>
        <v>1.3798302613243064E-2</v>
      </c>
      <c r="X15" s="9">
        <f>F15/Tabela1!F15</f>
        <v>1.2928399353582518E-2</v>
      </c>
      <c r="Y15" s="9">
        <f>G15/Tabela1!G15</f>
        <v>1.168853580837236E-2</v>
      </c>
      <c r="Z15" s="9">
        <f>H15/Tabela1!H15</f>
        <v>1.4084933764411297E-2</v>
      </c>
      <c r="AA15" s="9">
        <f>I15/Tabela1!I15</f>
        <v>1.5902781835699743E-2</v>
      </c>
      <c r="AB15" s="9">
        <f>J15/Tabela1!J15</f>
        <v>1.485280472428132E-2</v>
      </c>
    </row>
    <row r="16" spans="1:28" ht="18.75" x14ac:dyDescent="0.3">
      <c r="A16" s="34" t="s">
        <v>42</v>
      </c>
      <c r="B16" s="15">
        <f>[1]Total!$Q$34</f>
        <v>552.15981496199333</v>
      </c>
      <c r="C16" s="6">
        <f>[2]Total!$Q$34</f>
        <v>112.36266828393991</v>
      </c>
      <c r="D16" s="6">
        <f>[3]Total!$Q$34</f>
        <v>-135.33538892520983</v>
      </c>
      <c r="E16" s="6">
        <f>[4]Total!$Q$34</f>
        <v>-190.22065413316022</v>
      </c>
      <c r="F16" s="6">
        <f>[5]Total!$Q$34</f>
        <v>71.690830639875458</v>
      </c>
      <c r="G16" s="6">
        <f>[6]Total!$Q$34</f>
        <v>-84.277613347464467</v>
      </c>
      <c r="H16" s="6">
        <f>[7]Total!$Q$34</f>
        <v>-217.8035282752594</v>
      </c>
      <c r="I16" s="6">
        <f>[8]Total!$Q$34</f>
        <v>278.64539669213377</v>
      </c>
      <c r="J16" s="6">
        <f>[9]Total!$Q$34</f>
        <v>693.29279799668643</v>
      </c>
      <c r="K16" s="28">
        <f t="shared" si="3"/>
        <v>9.755309098592695E-3</v>
      </c>
      <c r="L16" s="29">
        <f t="shared" si="0"/>
        <v>1.6248190787470818E-3</v>
      </c>
      <c r="M16" s="29">
        <f t="shared" si="0"/>
        <v>-1.6987913740756863E-3</v>
      </c>
      <c r="N16" s="29">
        <f t="shared" si="0"/>
        <v>-2.1322097421420014E-3</v>
      </c>
      <c r="O16" s="29">
        <f t="shared" si="0"/>
        <v>7.0816585536824506E-4</v>
      </c>
      <c r="P16" s="29">
        <f t="shared" si="0"/>
        <v>-7.8457393880586941E-4</v>
      </c>
      <c r="Q16" s="29">
        <f t="shared" si="0"/>
        <v>-1.7581773380397413E-3</v>
      </c>
      <c r="R16" s="29">
        <f t="shared" si="0"/>
        <v>2.196723753343227E-3</v>
      </c>
      <c r="S16" s="46">
        <f t="shared" si="0"/>
        <v>5.0442258997214981E-3</v>
      </c>
      <c r="T16" s="29">
        <f>B16/Tabela1!B16</f>
        <v>1.2874459405008238E-2</v>
      </c>
      <c r="U16" s="9">
        <f>C16/Tabela1!C16</f>
        <v>2.7128290949549696E-3</v>
      </c>
      <c r="V16" s="9">
        <f>D16/Tabela1!D16</f>
        <v>-3.0072526037199705E-3</v>
      </c>
      <c r="W16" s="9">
        <f>E16/Tabela1!E16</f>
        <v>-3.8009162397226602E-3</v>
      </c>
      <c r="X16" s="9">
        <f>F16/Tabela1!F16</f>
        <v>1.2773649533154349E-3</v>
      </c>
      <c r="Y16" s="9">
        <f>G16/Tabela1!G16</f>
        <v>-1.4345369852672297E-3</v>
      </c>
      <c r="Z16" s="9">
        <f>H16/Tabela1!H16</f>
        <v>-3.5785280013679579E-3</v>
      </c>
      <c r="AA16" s="9">
        <f>I16/Tabela1!I16</f>
        <v>3.9899965160108504E-3</v>
      </c>
      <c r="AB16" s="9">
        <f>J16/Tabela1!J16</f>
        <v>8.2371095322001063E-3</v>
      </c>
    </row>
    <row r="17" spans="1:28" ht="37.5" x14ac:dyDescent="0.3">
      <c r="A17" s="35" t="s">
        <v>41</v>
      </c>
      <c r="B17" s="14">
        <f>[1]Total!$V$34</f>
        <v>26987.951977122571</v>
      </c>
      <c r="C17" s="8">
        <f>[2]Total!$V$34</f>
        <v>35504.139128284602</v>
      </c>
      <c r="D17" s="8">
        <f>[3]Total!$V$34</f>
        <v>40929.417371237672</v>
      </c>
      <c r="E17" s="8">
        <f>[4]Total!$V$34</f>
        <v>44659.63934323546</v>
      </c>
      <c r="F17" s="8">
        <f>[5]Total!$V$34</f>
        <v>52230.718867063959</v>
      </c>
      <c r="G17" s="8">
        <f>[6]Total!$V$34</f>
        <v>55777.719968720201</v>
      </c>
      <c r="H17" s="8">
        <f>[7]Total!$V$34</f>
        <v>66648.655853772376</v>
      </c>
      <c r="I17" s="8">
        <f>[8]Total!$V$34</f>
        <v>63944.793445398129</v>
      </c>
      <c r="J17" s="8">
        <f>[9]Total!$V$34</f>
        <v>70985.591519381196</v>
      </c>
      <c r="K17" s="31">
        <f t="shared" si="3"/>
        <v>0.47681089123251125</v>
      </c>
      <c r="L17" s="32">
        <f t="shared" si="0"/>
        <v>0.51340719752534547</v>
      </c>
      <c r="M17" s="32">
        <f t="shared" si="0"/>
        <v>0.51376466812111243</v>
      </c>
      <c r="N17" s="32">
        <f t="shared" si="0"/>
        <v>0.50059610257430498</v>
      </c>
      <c r="O17" s="32">
        <f t="shared" si="0"/>
        <v>0.51593783155888595</v>
      </c>
      <c r="P17" s="32">
        <f t="shared" si="0"/>
        <v>0.51925705671144518</v>
      </c>
      <c r="Q17" s="32">
        <f t="shared" si="0"/>
        <v>0.53800853117870717</v>
      </c>
      <c r="R17" s="32">
        <f t="shared" si="0"/>
        <v>0.50411400414890772</v>
      </c>
      <c r="S17" s="47">
        <f t="shared" si="0"/>
        <v>0.51647350193709163</v>
      </c>
      <c r="T17" s="32">
        <f>B17/Tabela1!B17</f>
        <v>1.6438407014611522E-2</v>
      </c>
      <c r="U17" s="10">
        <f>C17/Tabela1!C17</f>
        <v>1.9377227986779495E-2</v>
      </c>
      <c r="V17" s="10">
        <f>D17/Tabela1!D17</f>
        <v>2.0563392405774282E-2</v>
      </c>
      <c r="W17" s="10">
        <f>E17/Tabela1!E17</f>
        <v>2.0318298009525233E-2</v>
      </c>
      <c r="X17" s="10">
        <f>F17/Tabela1!F17</f>
        <v>2.1751552162845664E-2</v>
      </c>
      <c r="Y17" s="10">
        <f>G17/Tabela1!G17</f>
        <v>2.3002715226753831E-2</v>
      </c>
      <c r="Z17" s="10">
        <f>H17/Tabela1!H17</f>
        <v>2.6070049799599888E-2</v>
      </c>
      <c r="AA17" s="53">
        <f>I17/Tabela1!I17</f>
        <v>2.3846179227260216E-2</v>
      </c>
      <c r="AB17" s="53">
        <f>J17/Tabela1!J17</f>
        <v>2.4723232198056333E-2</v>
      </c>
    </row>
    <row r="18" spans="1:28" ht="18.75" x14ac:dyDescent="0.3">
      <c r="A18" s="36" t="s">
        <v>38</v>
      </c>
      <c r="B18" s="37">
        <f t="shared" ref="B18:I18" si="6">B11+B14+B17</f>
        <v>56600.955375329737</v>
      </c>
      <c r="C18" s="38">
        <f t="shared" si="6"/>
        <v>69153.95674119248</v>
      </c>
      <c r="D18" s="38">
        <f t="shared" si="6"/>
        <v>79665.691144002849</v>
      </c>
      <c r="E18" s="38">
        <f t="shared" si="6"/>
        <v>89212.918585610634</v>
      </c>
      <c r="F18" s="38">
        <f t="shared" si="6"/>
        <v>101234.52027010868</v>
      </c>
      <c r="G18" s="38">
        <f t="shared" si="6"/>
        <v>107418.31863002735</v>
      </c>
      <c r="H18" s="38">
        <f t="shared" si="6"/>
        <v>123880.2955554511</v>
      </c>
      <c r="I18" s="38">
        <f t="shared" si="6"/>
        <v>126845.89779122619</v>
      </c>
      <c r="J18" s="38">
        <f t="shared" ref="J18" si="7">J11+J14+J17</f>
        <v>137442.852833963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1.456592484864427E-2</v>
      </c>
      <c r="U18" s="40">
        <f>C18/Tabela1!C18</f>
        <v>1.5801627175413949E-2</v>
      </c>
      <c r="V18" s="40">
        <f>D18/Tabela1!D18</f>
        <v>1.6546139609036184E-2</v>
      </c>
      <c r="W18" s="40">
        <f>E18/Tabela1!E18</f>
        <v>1.6732800920515597E-2</v>
      </c>
      <c r="X18" s="40">
        <f>F18/Tabela1!F18</f>
        <v>1.7517796757305994E-2</v>
      </c>
      <c r="Y18" s="40">
        <f>G18/Tabela1!G18</f>
        <v>1.7915632865214724E-2</v>
      </c>
      <c r="Z18" s="40">
        <f>H18/Tabela1!H18</f>
        <v>1.9759740685995602E-2</v>
      </c>
      <c r="AA18" s="52">
        <f>I18/Tabela1!I18</f>
        <v>1.9261453539101022E-2</v>
      </c>
      <c r="AB18" s="52">
        <f>J18/Tabela1!J18</f>
        <v>1.9623084805683252E-2</v>
      </c>
    </row>
    <row r="19" spans="1:28" ht="18.75" x14ac:dyDescent="0.3">
      <c r="A19" s="41" t="s">
        <v>39</v>
      </c>
      <c r="B19" s="16">
        <f>[10]PIB_UF!B$34</f>
        <v>56600.955375330042</v>
      </c>
      <c r="C19" s="7">
        <f>[10]PIB_UF!C$34</f>
        <v>69153.956741192451</v>
      </c>
      <c r="D19" s="7">
        <f>[10]PIB_UF!D$34</f>
        <v>79665.691144002936</v>
      </c>
      <c r="E19" s="7">
        <f>[10]PIB_UF!E$34</f>
        <v>89212.918585610387</v>
      </c>
      <c r="F19" s="7">
        <f>[10]PIB_UF!F$34</f>
        <v>101234.52027010873</v>
      </c>
      <c r="G19" s="7">
        <f>[10]PIB_UF!G$34</f>
        <v>107418.31863002668</v>
      </c>
      <c r="H19" s="7">
        <f>[10]PIB_UF!H$34</f>
        <v>123880.29555545085</v>
      </c>
      <c r="I19" s="7">
        <f>[10]PIB_UF!I$34</f>
        <v>126845.89779122545</v>
      </c>
      <c r="J19" s="7">
        <f>[10]PIB_UF!J$34</f>
        <v>137442.85283396306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Planilha33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31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[1]Total!$E$35</f>
        <v>93245.999725569811</v>
      </c>
      <c r="C10" s="6">
        <f>[2]Total!$E$35</f>
        <v>105126.83978779381</v>
      </c>
      <c r="D10" s="6">
        <f>[3]Total!$E$35</f>
        <v>122476.48298767149</v>
      </c>
      <c r="E10" s="6">
        <f>[4]Total!$E$35</f>
        <v>133808.28547345998</v>
      </c>
      <c r="F10" s="6">
        <f>[5]Total!$E$35</f>
        <v>146560.34165622646</v>
      </c>
      <c r="G10" s="6">
        <f>[6]Total!$E$35</f>
        <v>154573.45192931776</v>
      </c>
      <c r="H10" s="6">
        <f>[7]Total!$E$35</f>
        <v>162107.29495509251</v>
      </c>
      <c r="I10" s="6">
        <f>[8]Total!$E$35</f>
        <v>171301.1801718928</v>
      </c>
      <c r="J10" s="6">
        <f>[9]Total!$E$35</f>
        <v>173890.16758730123</v>
      </c>
      <c r="K10" s="28">
        <f>B10/B$18</f>
        <v>0.87333430846506477</v>
      </c>
      <c r="L10" s="29">
        <f t="shared" ref="L10:S18" si="0">C10/C$18</f>
        <v>0.86669152357143098</v>
      </c>
      <c r="M10" s="29">
        <f t="shared" si="0"/>
        <v>0.88266361167990315</v>
      </c>
      <c r="N10" s="29">
        <f t="shared" si="0"/>
        <v>0.88438949508899789</v>
      </c>
      <c r="O10" s="29">
        <f t="shared" si="0"/>
        <v>0.88816203864540388</v>
      </c>
      <c r="P10" s="29">
        <f t="shared" si="0"/>
        <v>0.89023366149731409</v>
      </c>
      <c r="Q10" s="29">
        <f t="shared" si="0"/>
        <v>0.89187746782410959</v>
      </c>
      <c r="R10" s="29">
        <f t="shared" si="0"/>
        <v>0.89243394828604861</v>
      </c>
      <c r="S10" s="46">
        <f t="shared" si="0"/>
        <v>0.88863775342861673</v>
      </c>
      <c r="T10" s="29">
        <f>B10/Tabela1!B10</f>
        <v>2.8232066865355246E-2</v>
      </c>
      <c r="U10" s="9">
        <f>C10/Tabela1!C10</f>
        <v>2.8256401501801465E-2</v>
      </c>
      <c r="V10" s="9">
        <f>D10/Tabela1!D10</f>
        <v>2.991420010010893E-2</v>
      </c>
      <c r="W10" s="9">
        <f>E10/Tabela1!E10</f>
        <v>2.9384132117954955E-2</v>
      </c>
      <c r="X10" s="9">
        <f>F10/Tabela1!F10</f>
        <v>2.9472789346107413E-2</v>
      </c>
      <c r="Y10" s="9">
        <f>G10/Tabela1!G10</f>
        <v>2.9981655277302774E-2</v>
      </c>
      <c r="Z10" s="9">
        <f>H10/Tabela1!H10</f>
        <v>2.9910077296836115E-2</v>
      </c>
      <c r="AA10" s="9">
        <f>I10/Tabela1!I10</f>
        <v>3.0201589402240402E-2</v>
      </c>
      <c r="AB10" s="9">
        <f>J10/Tabela1!J10</f>
        <v>2.89279368485733E-2</v>
      </c>
    </row>
    <row r="11" spans="1:28" ht="18.75" x14ac:dyDescent="0.3">
      <c r="A11" s="30" t="s">
        <v>34</v>
      </c>
      <c r="B11" s="14">
        <f>+B12+B13</f>
        <v>40477.872877968242</v>
      </c>
      <c r="C11" s="8">
        <f t="shared" ref="C11:I11" si="1">+C12+C13</f>
        <v>47538.721149666606</v>
      </c>
      <c r="D11" s="8">
        <f t="shared" si="1"/>
        <v>53738.318603748798</v>
      </c>
      <c r="E11" s="8">
        <f t="shared" si="1"/>
        <v>61057.716809660524</v>
      </c>
      <c r="F11" s="8">
        <f t="shared" si="1"/>
        <v>66675.16281415202</v>
      </c>
      <c r="G11" s="8">
        <f t="shared" si="1"/>
        <v>71854.664193243167</v>
      </c>
      <c r="H11" s="8">
        <f t="shared" si="1"/>
        <v>76680.526523699198</v>
      </c>
      <c r="I11" s="8">
        <f t="shared" si="1"/>
        <v>81880.527132538133</v>
      </c>
      <c r="J11" s="8">
        <f t="shared" ref="J11" si="2">+J12+J13</f>
        <v>86182.118687914612</v>
      </c>
      <c r="K11" s="31">
        <f t="shared" ref="K11:K18" si="3">B11/B$18</f>
        <v>0.37911240398576973</v>
      </c>
      <c r="L11" s="32">
        <f t="shared" si="0"/>
        <v>0.3919209094938077</v>
      </c>
      <c r="M11" s="32">
        <f t="shared" si="0"/>
        <v>0.38728135579435968</v>
      </c>
      <c r="N11" s="32">
        <f t="shared" si="0"/>
        <v>0.40355351052826255</v>
      </c>
      <c r="O11" s="32">
        <f t="shared" si="0"/>
        <v>0.40405438376320579</v>
      </c>
      <c r="P11" s="32">
        <f t="shared" si="0"/>
        <v>0.41383200026911077</v>
      </c>
      <c r="Q11" s="32">
        <f t="shared" si="0"/>
        <v>0.4218788170286959</v>
      </c>
      <c r="R11" s="32">
        <f t="shared" si="0"/>
        <v>0.42657594094394796</v>
      </c>
      <c r="S11" s="47">
        <f t="shared" si="0"/>
        <v>0.44041986616694501</v>
      </c>
      <c r="T11" s="32">
        <f>B11/Tabela1!B11</f>
        <v>2.5014289346719631E-2</v>
      </c>
      <c r="U11" s="10">
        <f>C11/Tabela1!C11</f>
        <v>2.5741396055984227E-2</v>
      </c>
      <c r="V11" s="10">
        <f>D11/Tabela1!D11</f>
        <v>2.6101082740082007E-2</v>
      </c>
      <c r="W11" s="10">
        <f>E11/Tabela1!E11</f>
        <v>2.6481056753230141E-2</v>
      </c>
      <c r="X11" s="10">
        <f>F11/Tabela1!F11</f>
        <v>2.6507110016125667E-2</v>
      </c>
      <c r="Y11" s="10">
        <f>G11/Tabela1!G11</f>
        <v>2.6891514357393724E-2</v>
      </c>
      <c r="Z11" s="10">
        <f>H11/Tabela1!H11</f>
        <v>2.7362097305237025E-2</v>
      </c>
      <c r="AA11" s="10">
        <f>I11/Tabela1!I11</f>
        <v>2.8036120457483722E-2</v>
      </c>
      <c r="AB11" s="10">
        <f>J11/Tabela1!J11</f>
        <v>2.8203049993541611E-2</v>
      </c>
    </row>
    <row r="12" spans="1:28" ht="18.75" x14ac:dyDescent="0.3">
      <c r="A12" s="33" t="s">
        <v>35</v>
      </c>
      <c r="B12" s="15">
        <f>[1]Total!$G$35</f>
        <v>32568.544849227528</v>
      </c>
      <c r="C12" s="6">
        <f>[2]Total!$G$35</f>
        <v>38152.854041328297</v>
      </c>
      <c r="D12" s="6">
        <f>[3]Total!$G$35</f>
        <v>43215.637907431563</v>
      </c>
      <c r="E12" s="6">
        <f>[4]Total!$G$35</f>
        <v>48953.227100961347</v>
      </c>
      <c r="F12" s="6">
        <f>[5]Total!$G$35</f>
        <v>53523.702552268383</v>
      </c>
      <c r="G12" s="6">
        <f>[6]Total!$G$35</f>
        <v>57817.527842785574</v>
      </c>
      <c r="H12" s="6">
        <f>[7]Total!$G$35</f>
        <v>61918.091045298352</v>
      </c>
      <c r="I12" s="6">
        <f>[8]Total!$G$35</f>
        <v>65630.543385915735</v>
      </c>
      <c r="J12" s="6">
        <f>[9]Total!$G$35</f>
        <v>69117.818448499282</v>
      </c>
      <c r="K12" s="28">
        <f t="shared" si="3"/>
        <v>0.30503429291684564</v>
      </c>
      <c r="L12" s="29">
        <f t="shared" si="0"/>
        <v>0.31454151256163415</v>
      </c>
      <c r="M12" s="29">
        <f t="shared" si="0"/>
        <v>0.31144649246879619</v>
      </c>
      <c r="N12" s="29">
        <f t="shared" si="0"/>
        <v>0.32355036644859547</v>
      </c>
      <c r="O12" s="29">
        <f t="shared" si="0"/>
        <v>0.32435596313072118</v>
      </c>
      <c r="P12" s="29">
        <f t="shared" si="0"/>
        <v>0.33298803169474561</v>
      </c>
      <c r="Q12" s="29">
        <f t="shared" si="0"/>
        <v>0.34065925453435963</v>
      </c>
      <c r="R12" s="29">
        <f t="shared" si="0"/>
        <v>0.34191781342824595</v>
      </c>
      <c r="S12" s="46">
        <f t="shared" si="0"/>
        <v>0.35321550240685834</v>
      </c>
      <c r="T12" s="29">
        <f>B12/Tabela1!B12</f>
        <v>2.549825986309048E-2</v>
      </c>
      <c r="U12" s="9">
        <f>C12/Tabela1!C12</f>
        <v>2.6246154721256621E-2</v>
      </c>
      <c r="V12" s="9">
        <f>D12/Tabela1!D12</f>
        <v>2.6561825112758741E-2</v>
      </c>
      <c r="W12" s="9">
        <f>E12/Tabela1!E12</f>
        <v>2.6864756038525388E-2</v>
      </c>
      <c r="X12" s="9">
        <f>F12/Tabela1!F12</f>
        <v>2.6756379596506702E-2</v>
      </c>
      <c r="Y12" s="9">
        <f>G12/Tabela1!G12</f>
        <v>2.7184607382749301E-2</v>
      </c>
      <c r="Z12" s="9">
        <f>H12/Tabela1!H12</f>
        <v>2.7774778290730134E-2</v>
      </c>
      <c r="AA12" s="9">
        <f>I12/Tabela1!I12</f>
        <v>2.8382555181153298E-2</v>
      </c>
      <c r="AB12" s="9">
        <f>J12/Tabela1!J12</f>
        <v>2.8533986507233742E-2</v>
      </c>
    </row>
    <row r="13" spans="1:28" ht="18.75" x14ac:dyDescent="0.3">
      <c r="A13" s="33" t="s">
        <v>36</v>
      </c>
      <c r="B13" s="15">
        <f>[1]Total!$J$35+[1]Total!$P$35</f>
        <v>7909.3280287407169</v>
      </c>
      <c r="C13" s="6">
        <f>[2]Total!$J$35+[2]Total!$P$35</f>
        <v>9385.8671083383088</v>
      </c>
      <c r="D13" s="6">
        <f>[3]Total!$J$35+[3]Total!$P$35</f>
        <v>10522.680696317235</v>
      </c>
      <c r="E13" s="6">
        <f>[4]Total!$J$35+[4]Total!$P$35</f>
        <v>12104.489708699177</v>
      </c>
      <c r="F13" s="6">
        <f>[5]Total!$J$35+[5]Total!$P$35</f>
        <v>13151.460261883629</v>
      </c>
      <c r="G13" s="6">
        <f>[6]Total!$J$35+[6]Total!$P$35</f>
        <v>14037.136350457595</v>
      </c>
      <c r="H13" s="6">
        <f>[7]Total!$J$35+[7]Total!$P$35</f>
        <v>14762.435478400852</v>
      </c>
      <c r="I13" s="6">
        <f>[8]Total!$J$35+[8]Total!$P$35</f>
        <v>16249.983746622398</v>
      </c>
      <c r="J13" s="6">
        <f>[9]Total!$J$35+[9]Total!$P$35</f>
        <v>17064.300239415334</v>
      </c>
      <c r="K13" s="28">
        <f t="shared" si="3"/>
        <v>7.4078111068924118E-2</v>
      </c>
      <c r="L13" s="29">
        <f t="shared" si="0"/>
        <v>7.7379396932173522E-2</v>
      </c>
      <c r="M13" s="29">
        <f t="shared" si="0"/>
        <v>7.5834863325563481E-2</v>
      </c>
      <c r="N13" s="29">
        <f t="shared" si="0"/>
        <v>8.0003144079667035E-2</v>
      </c>
      <c r="O13" s="29">
        <f t="shared" si="0"/>
        <v>7.9698420632484529E-2</v>
      </c>
      <c r="P13" s="29">
        <f t="shared" si="0"/>
        <v>8.0843968574365155E-2</v>
      </c>
      <c r="Q13" s="29">
        <f t="shared" si="0"/>
        <v>8.1219562494336345E-2</v>
      </c>
      <c r="R13" s="29">
        <f t="shared" si="0"/>
        <v>8.4658127515701995E-2</v>
      </c>
      <c r="S13" s="46">
        <f t="shared" si="0"/>
        <v>8.7204363760086667E-2</v>
      </c>
      <c r="T13" s="29">
        <f>B13/Tabela1!B13</f>
        <v>2.3200973962660319E-2</v>
      </c>
      <c r="U13" s="9">
        <f>C13/Tabela1!C13</f>
        <v>2.3874958940233684E-2</v>
      </c>
      <c r="V13" s="9">
        <f>D13/Tabela1!D13</f>
        <v>2.436533292653879E-2</v>
      </c>
      <c r="W13" s="9">
        <f>E13/Tabela1!E13</f>
        <v>2.5034983668558785E-2</v>
      </c>
      <c r="X13" s="9">
        <f>F13/Tabela1!F13</f>
        <v>2.5538799638580918E-2</v>
      </c>
      <c r="Y13" s="9">
        <f>G13/Tabela1!G13</f>
        <v>2.5748087485156241E-2</v>
      </c>
      <c r="Z13" s="9">
        <f>H13/Tabela1!H13</f>
        <v>2.5756939754059807E-2</v>
      </c>
      <c r="AA13" s="9">
        <f>I13/Tabela1!I13</f>
        <v>2.6718948845283811E-2</v>
      </c>
      <c r="AB13" s="9">
        <f>J13/Tabela1!J13</f>
        <v>2.6937606439741638E-2</v>
      </c>
    </row>
    <row r="14" spans="1:28" ht="18.75" x14ac:dyDescent="0.3">
      <c r="A14" s="30" t="s">
        <v>43</v>
      </c>
      <c r="B14" s="14">
        <f t="shared" ref="B14:I14" si="4">+B15+B16</f>
        <v>14569.997777162069</v>
      </c>
      <c r="C14" s="8">
        <f t="shared" si="4"/>
        <v>17066.691790999816</v>
      </c>
      <c r="D14" s="8">
        <f t="shared" si="4"/>
        <v>17166.719935155372</v>
      </c>
      <c r="E14" s="8">
        <f t="shared" si="4"/>
        <v>18500.498624522093</v>
      </c>
      <c r="F14" s="8">
        <f t="shared" si="4"/>
        <v>19776.983973314633</v>
      </c>
      <c r="G14" s="8">
        <f t="shared" si="4"/>
        <v>20461.781594885913</v>
      </c>
      <c r="H14" s="8">
        <f t="shared" si="4"/>
        <v>21075.438307708526</v>
      </c>
      <c r="I14" s="8">
        <f t="shared" si="4"/>
        <v>22399.330690451632</v>
      </c>
      <c r="J14" s="8">
        <f t="shared" ref="J14" si="5">+J15+J16</f>
        <v>23873.747244417824</v>
      </c>
      <c r="K14" s="31">
        <f t="shared" si="3"/>
        <v>0.13646139212946928</v>
      </c>
      <c r="L14" s="32">
        <f t="shared" si="0"/>
        <v>0.14070200474515832</v>
      </c>
      <c r="M14" s="32">
        <f t="shared" si="0"/>
        <v>0.12371713041586016</v>
      </c>
      <c r="N14" s="32">
        <f t="shared" si="0"/>
        <v>0.12227678263377063</v>
      </c>
      <c r="O14" s="32">
        <f t="shared" si="0"/>
        <v>0.11984938221007733</v>
      </c>
      <c r="P14" s="32">
        <f t="shared" si="0"/>
        <v>0.11784537721460224</v>
      </c>
      <c r="Q14" s="32">
        <f t="shared" si="0"/>
        <v>0.11595226825769589</v>
      </c>
      <c r="R14" s="32">
        <f t="shared" si="0"/>
        <v>0.11669460249477354</v>
      </c>
      <c r="S14" s="47">
        <f t="shared" si="0"/>
        <v>0.12200294824922218</v>
      </c>
      <c r="T14" s="32">
        <f>B14/Tabela1!B14</f>
        <v>2.3278661400334032E-2</v>
      </c>
      <c r="U14" s="10">
        <f>C14/Tabela1!C14</f>
        <v>2.4473989432701144E-2</v>
      </c>
      <c r="V14" s="10">
        <f>D14/Tabela1!D14</f>
        <v>2.2425382408394177E-2</v>
      </c>
      <c r="W14" s="10">
        <f>E14/Tabela1!E14</f>
        <v>2.2346162413937179E-2</v>
      </c>
      <c r="X14" s="10">
        <f>F14/Tabela1!F14</f>
        <v>2.2934016996483272E-2</v>
      </c>
      <c r="Y14" s="10">
        <f>G14/Tabela1!G14</f>
        <v>2.2762248210255409E-2</v>
      </c>
      <c r="Z14" s="10">
        <f>H14/Tabela1!H14</f>
        <v>2.3150409512295675E-2</v>
      </c>
      <c r="AA14" s="10">
        <f>I14/Tabela1!I14</f>
        <v>2.2777690914227759E-2</v>
      </c>
      <c r="AB14" s="10">
        <f>J14/Tabela1!J14</f>
        <v>2.2163644743313251E-2</v>
      </c>
    </row>
    <row r="15" spans="1:28" ht="18.75" x14ac:dyDescent="0.3">
      <c r="A15" s="33" t="s">
        <v>37</v>
      </c>
      <c r="B15" s="15">
        <f>[1]Impostos!$B$35</f>
        <v>13524.109752271526</v>
      </c>
      <c r="C15" s="6">
        <f>[2]Impostos!$B$35</f>
        <v>16169.881050770458</v>
      </c>
      <c r="D15" s="6">
        <f>[3]Impostos!$B$35</f>
        <v>16281.342039885474</v>
      </c>
      <c r="E15" s="6">
        <f>[4]Impostos!$B$35</f>
        <v>17491.889637727421</v>
      </c>
      <c r="F15" s="6">
        <f>[5]Impostos!$B$35</f>
        <v>18454.976809484571</v>
      </c>
      <c r="G15" s="6">
        <f>[6]Impostos!$B$35</f>
        <v>19058.998307775553</v>
      </c>
      <c r="H15" s="6">
        <f>[7]Impostos!$B$35</f>
        <v>19652.30858168198</v>
      </c>
      <c r="I15" s="6">
        <f>[8]Impostos!$B$35</f>
        <v>20647.120877033965</v>
      </c>
      <c r="J15" s="6">
        <f>[9]Impostos!$B$35</f>
        <v>21791.556395709402</v>
      </c>
      <c r="K15" s="28">
        <f t="shared" si="3"/>
        <v>0.12666569153493534</v>
      </c>
      <c r="L15" s="29">
        <f t="shared" si="0"/>
        <v>0.13330847642856899</v>
      </c>
      <c r="M15" s="29">
        <f t="shared" si="0"/>
        <v>0.11733638832009682</v>
      </c>
      <c r="N15" s="29">
        <f t="shared" si="0"/>
        <v>0.11561050491100219</v>
      </c>
      <c r="O15" s="29">
        <f t="shared" si="0"/>
        <v>0.11183796135459619</v>
      </c>
      <c r="P15" s="29">
        <f t="shared" si="0"/>
        <v>0.10976633850268593</v>
      </c>
      <c r="Q15" s="29">
        <f t="shared" si="0"/>
        <v>0.10812253217589039</v>
      </c>
      <c r="R15" s="29">
        <f t="shared" si="0"/>
        <v>0.10756605171395138</v>
      </c>
      <c r="S15" s="46">
        <f t="shared" si="0"/>
        <v>0.11136224657138331</v>
      </c>
      <c r="T15" s="29">
        <f>B15/Tabela1!B15</f>
        <v>2.3197165303798284E-2</v>
      </c>
      <c r="U15" s="9">
        <f>C15/Tabela1!C15</f>
        <v>2.465217770245267E-2</v>
      </c>
      <c r="V15" s="9">
        <f>D15/Tabela1!D15</f>
        <v>2.2597251134815189E-2</v>
      </c>
      <c r="W15" s="9">
        <f>E15/Tabela1!E15</f>
        <v>2.2487225335994804E-2</v>
      </c>
      <c r="X15" s="9">
        <f>F15/Tabela1!F15</f>
        <v>2.289078010497916E-2</v>
      </c>
      <c r="Y15" s="9">
        <f>G15/Tabela1!G15</f>
        <v>2.2684260756279665E-2</v>
      </c>
      <c r="Z15" s="9">
        <f>H15/Tabela1!H15</f>
        <v>2.3133807862077575E-2</v>
      </c>
      <c r="AA15" s="9">
        <f>I15/Tabela1!I15</f>
        <v>2.2600900962542796E-2</v>
      </c>
      <c r="AB15" s="9">
        <f>J15/Tabela1!J15</f>
        <v>2.1945371504585025E-2</v>
      </c>
    </row>
    <row r="16" spans="1:28" ht="18.75" x14ac:dyDescent="0.3">
      <c r="A16" s="34" t="s">
        <v>42</v>
      </c>
      <c r="B16" s="15">
        <f>[1]Total!$Q$35</f>
        <v>1045.8880248905416</v>
      </c>
      <c r="C16" s="6">
        <f>[2]Total!$Q$35</f>
        <v>896.81074022935798</v>
      </c>
      <c r="D16" s="6">
        <f>[3]Total!$Q$35</f>
        <v>885.37789526989673</v>
      </c>
      <c r="E16" s="6">
        <f>[4]Total!$Q$35</f>
        <v>1008.6089867946725</v>
      </c>
      <c r="F16" s="6">
        <f>[5]Total!$Q$35</f>
        <v>1322.0071638300606</v>
      </c>
      <c r="G16" s="6">
        <f>[6]Total!$Q$35</f>
        <v>1402.7832871103597</v>
      </c>
      <c r="H16" s="6">
        <f>[7]Total!$Q$35</f>
        <v>1423.1297260265467</v>
      </c>
      <c r="I16" s="6">
        <f>[8]Total!$Q$35</f>
        <v>1752.2098134176681</v>
      </c>
      <c r="J16" s="6">
        <f>[9]Total!$Q$35</f>
        <v>2082.1908487084206</v>
      </c>
      <c r="K16" s="28">
        <f t="shared" si="3"/>
        <v>9.7957005945339161E-3</v>
      </c>
      <c r="L16" s="29">
        <f t="shared" si="0"/>
        <v>7.3935283165893458E-3</v>
      </c>
      <c r="M16" s="29">
        <f t="shared" si="0"/>
        <v>6.38074209576334E-3</v>
      </c>
      <c r="N16" s="29">
        <f t="shared" si="0"/>
        <v>6.6662777227684406E-3</v>
      </c>
      <c r="O16" s="29">
        <f t="shared" si="0"/>
        <v>8.0114208554811477E-3</v>
      </c>
      <c r="P16" s="29">
        <f t="shared" si="0"/>
        <v>8.0790387119163126E-3</v>
      </c>
      <c r="Q16" s="29">
        <f t="shared" si="0"/>
        <v>7.8297360818055054E-3</v>
      </c>
      <c r="R16" s="29">
        <f t="shared" si="0"/>
        <v>9.128550780822163E-3</v>
      </c>
      <c r="S16" s="46">
        <f t="shared" si="0"/>
        <v>1.0640701677838853E-2</v>
      </c>
      <c r="T16" s="29">
        <f>B16/Tabela1!B16</f>
        <v>2.4386495637253813E-2</v>
      </c>
      <c r="U16" s="9">
        <f>C16/Tabela1!C16</f>
        <v>2.1652158193808585E-2</v>
      </c>
      <c r="V16" s="9">
        <f>D16/Tabela1!D16</f>
        <v>1.9673752755813984E-2</v>
      </c>
      <c r="W16" s="9">
        <f>E16/Tabela1!E16</f>
        <v>2.0153638388575965E-2</v>
      </c>
      <c r="X16" s="9">
        <f>F16/Tabela1!F16</f>
        <v>2.3555113032393642E-2</v>
      </c>
      <c r="Y16" s="9">
        <f>G16/Tabela1!G16</f>
        <v>2.3877568760495665E-2</v>
      </c>
      <c r="Z16" s="9">
        <f>H16/Tabela1!H16</f>
        <v>2.3382126150541315E-2</v>
      </c>
      <c r="AA16" s="9">
        <f>I16/Tabela1!I16</f>
        <v>2.5090351873212499E-2</v>
      </c>
      <c r="AB16" s="9">
        <f>J16/Tabela1!J16</f>
        <v>2.4738803197315102E-2</v>
      </c>
    </row>
    <row r="17" spans="1:28" ht="37.5" x14ac:dyDescent="0.3">
      <c r="A17" s="35" t="s">
        <v>41</v>
      </c>
      <c r="B17" s="14">
        <f>[1]Total!$V$35</f>
        <v>51722.23882271102</v>
      </c>
      <c r="C17" s="8">
        <f>[2]Total!$V$35</f>
        <v>56691.307897897845</v>
      </c>
      <c r="D17" s="8">
        <f>[3]Total!$V$35</f>
        <v>67852.786488652811</v>
      </c>
      <c r="E17" s="8">
        <f>[4]Total!$V$35</f>
        <v>71741.959677004794</v>
      </c>
      <c r="F17" s="8">
        <f>[5]Total!$V$35</f>
        <v>78563.171678244384</v>
      </c>
      <c r="G17" s="8">
        <f>[6]Total!$V$35</f>
        <v>81316.004448964231</v>
      </c>
      <c r="H17" s="8">
        <f>[7]Total!$V$35</f>
        <v>84003.638705366771</v>
      </c>
      <c r="I17" s="8">
        <f>[8]Total!$V$35</f>
        <v>87668.443225937008</v>
      </c>
      <c r="J17" s="8">
        <f>[9]Total!$V$35</f>
        <v>85625.858050678187</v>
      </c>
      <c r="K17" s="31">
        <f t="shared" si="3"/>
        <v>0.48442620388476104</v>
      </c>
      <c r="L17" s="32">
        <f t="shared" si="0"/>
        <v>0.46737708576103393</v>
      </c>
      <c r="M17" s="32">
        <f t="shared" si="0"/>
        <v>0.48900151378978024</v>
      </c>
      <c r="N17" s="32">
        <f t="shared" si="0"/>
        <v>0.474169706837967</v>
      </c>
      <c r="O17" s="32">
        <f t="shared" si="0"/>
        <v>0.47609623402671697</v>
      </c>
      <c r="P17" s="32">
        <f t="shared" si="0"/>
        <v>0.46832262251628692</v>
      </c>
      <c r="Q17" s="32">
        <f t="shared" si="0"/>
        <v>0.46216891471360821</v>
      </c>
      <c r="R17" s="32">
        <f t="shared" si="0"/>
        <v>0.4567294565612785</v>
      </c>
      <c r="S17" s="47">
        <f t="shared" si="0"/>
        <v>0.4375771855838328</v>
      </c>
      <c r="T17" s="32">
        <f>B17/Tabela1!B17</f>
        <v>3.1504102800960887E-2</v>
      </c>
      <c r="U17" s="10">
        <f>C17/Tabela1!C17</f>
        <v>3.0940629035873062E-2</v>
      </c>
      <c r="V17" s="10">
        <f>D17/Tabela1!D17</f>
        <v>3.408999111167154E-2</v>
      </c>
      <c r="W17" s="10">
        <f>E17/Tabela1!E17</f>
        <v>3.2639639234469511E-2</v>
      </c>
      <c r="X17" s="10">
        <f>F17/Tabela1!F17</f>
        <v>3.2717737069392024E-2</v>
      </c>
      <c r="Y17" s="10">
        <f>G17/Tabela1!G17</f>
        <v>3.3534696197082457E-2</v>
      </c>
      <c r="Z17" s="10">
        <f>H17/Tabela1!H17</f>
        <v>3.2858562807348099E-2</v>
      </c>
      <c r="AA17" s="53">
        <f>I17/Tabela1!I17</f>
        <v>3.2693160726614726E-2</v>
      </c>
      <c r="AB17" s="53">
        <f>J17/Tabela1!J17</f>
        <v>2.9822220614541723E-2</v>
      </c>
    </row>
    <row r="18" spans="1:28" ht="18.75" x14ac:dyDescent="0.3">
      <c r="A18" s="36" t="s">
        <v>38</v>
      </c>
      <c r="B18" s="37">
        <f t="shared" ref="B18:I18" si="6">B11+B14+B17</f>
        <v>106770.10947784132</v>
      </c>
      <c r="C18" s="38">
        <f t="shared" si="6"/>
        <v>121296.72083856427</v>
      </c>
      <c r="D18" s="38">
        <f t="shared" si="6"/>
        <v>138757.82502755697</v>
      </c>
      <c r="E18" s="38">
        <f t="shared" si="6"/>
        <v>151300.17511118739</v>
      </c>
      <c r="F18" s="38">
        <f t="shared" si="6"/>
        <v>165015.31846571103</v>
      </c>
      <c r="G18" s="38">
        <f t="shared" si="6"/>
        <v>173632.45023709332</v>
      </c>
      <c r="H18" s="38">
        <f t="shared" si="6"/>
        <v>181759.60353677449</v>
      </c>
      <c r="I18" s="38">
        <f t="shared" si="6"/>
        <v>191948.30104892678</v>
      </c>
      <c r="J18" s="38">
        <f t="shared" ref="J18" si="7">J11+J14+J17</f>
        <v>195681.72398301063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2.7476663254585532E-2</v>
      </c>
      <c r="U18" s="40">
        <f>C18/Tabela1!C18</f>
        <v>2.7716209608430943E-2</v>
      </c>
      <c r="V18" s="40">
        <f>D18/Tabela1!D18</f>
        <v>2.8819260986540834E-2</v>
      </c>
      <c r="W18" s="40">
        <f>E18/Tabela1!E18</f>
        <v>2.8377904786796065E-2</v>
      </c>
      <c r="X18" s="40">
        <f>F18/Tabela1!F18</f>
        <v>2.8554536565310137E-2</v>
      </c>
      <c r="Y18" s="40">
        <f>G18/Tabela1!G18</f>
        <v>2.8959075803909152E-2</v>
      </c>
      <c r="Z18" s="40">
        <f>H18/Tabela1!H18</f>
        <v>2.8991879757571302E-2</v>
      </c>
      <c r="AA18" s="52">
        <f>I18/Tabela1!I18</f>
        <v>2.9147204181947231E-2</v>
      </c>
      <c r="AB18" s="52">
        <f>J18/Tabela1!J18</f>
        <v>2.7938004672237574E-2</v>
      </c>
    </row>
    <row r="19" spans="1:28" ht="18.75" x14ac:dyDescent="0.3">
      <c r="A19" s="41" t="s">
        <v>39</v>
      </c>
      <c r="B19" s="16">
        <f>[10]PIB_UF!B$35</f>
        <v>106770.10947784148</v>
      </c>
      <c r="C19" s="7">
        <f>[10]PIB_UF!C$35</f>
        <v>121296.72083856427</v>
      </c>
      <c r="D19" s="7">
        <f>[10]PIB_UF!D$35</f>
        <v>138757.82502755706</v>
      </c>
      <c r="E19" s="7">
        <f>[10]PIB_UF!E$35</f>
        <v>151300.1751111871</v>
      </c>
      <c r="F19" s="7">
        <f>[10]PIB_UF!F$35</f>
        <v>165015.31846570995</v>
      </c>
      <c r="G19" s="7">
        <f>[10]PIB_UF!G$35</f>
        <v>173632.45023709253</v>
      </c>
      <c r="H19" s="7">
        <f>[10]PIB_UF!H$35</f>
        <v>181759.60353677411</v>
      </c>
      <c r="I19" s="7">
        <f>[10]PIB_UF!I$35</f>
        <v>191948.30104892707</v>
      </c>
      <c r="J19" s="7">
        <f>[10]PIB_UF!J$35</f>
        <v>195681.72398300952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Planilha34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32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[1]Total!$E$36</f>
        <v>121620.22289469706</v>
      </c>
      <c r="C10" s="6">
        <f>[2]Total!$E$36</f>
        <v>131630.92996651831</v>
      </c>
      <c r="D10" s="6">
        <f>[3]Total!$E$36</f>
        <v>138261.82269853394</v>
      </c>
      <c r="E10" s="6">
        <f>[4]Total!$E$36</f>
        <v>150802.93546594537</v>
      </c>
      <c r="F10" s="6">
        <f>[5]Total!$E$36</f>
        <v>171201.76601964605</v>
      </c>
      <c r="G10" s="6">
        <f>[6]Total!$E$36</f>
        <v>186294.05131834201</v>
      </c>
      <c r="H10" s="6">
        <f>[7]Total!$E$36</f>
        <v>206394.42543470548</v>
      </c>
      <c r="I10" s="6">
        <f>[8]Total!$E$36</f>
        <v>215601.78769028903</v>
      </c>
      <c r="J10" s="6">
        <f>[9]Total!$E$36</f>
        <v>226124.91732320737</v>
      </c>
      <c r="K10" s="28">
        <f>B10/B$18</f>
        <v>0.84356497837959266</v>
      </c>
      <c r="L10" s="29">
        <f t="shared" ref="L10:S18" si="0">C10/C$18</f>
        <v>0.8516000567938744</v>
      </c>
      <c r="M10" s="29">
        <f t="shared" si="0"/>
        <v>0.84253928498577602</v>
      </c>
      <c r="N10" s="29">
        <f t="shared" si="0"/>
        <v>0.85728919692942784</v>
      </c>
      <c r="O10" s="29">
        <f t="shared" si="0"/>
        <v>0.86714268846044951</v>
      </c>
      <c r="P10" s="29">
        <f t="shared" si="0"/>
        <v>0.86402104617461528</v>
      </c>
      <c r="Q10" s="29">
        <f t="shared" si="0"/>
        <v>0.87626044904853961</v>
      </c>
      <c r="R10" s="29">
        <f t="shared" si="0"/>
        <v>0.88100607228861494</v>
      </c>
      <c r="S10" s="46">
        <f t="shared" si="0"/>
        <v>0.88740050969547679</v>
      </c>
      <c r="T10" s="29">
        <f>B10/Tabela1!B10</f>
        <v>3.6822922967717844E-2</v>
      </c>
      <c r="U10" s="9">
        <f>C10/Tabela1!C10</f>
        <v>3.5380274102192785E-2</v>
      </c>
      <c r="V10" s="9">
        <f>D10/Tabela1!D10</f>
        <v>3.3769681570837207E-2</v>
      </c>
      <c r="W10" s="9">
        <f>E10/Tabela1!E10</f>
        <v>3.3116135998810602E-2</v>
      </c>
      <c r="X10" s="9">
        <f>F10/Tabela1!F10</f>
        <v>3.4428096499761626E-2</v>
      </c>
      <c r="Y10" s="9">
        <f>G10/Tabela1!G10</f>
        <v>3.6134303511528847E-2</v>
      </c>
      <c r="Z10" s="9">
        <f>H10/Tabela1!H10</f>
        <v>3.8081402938086525E-2</v>
      </c>
      <c r="AA10" s="9">
        <f>I10/Tabela1!I10</f>
        <v>3.8012094602483837E-2</v>
      </c>
      <c r="AB10" s="9">
        <f>J10/Tabela1!J10</f>
        <v>3.7617580217297449E-2</v>
      </c>
    </row>
    <row r="11" spans="1:28" ht="18.75" x14ac:dyDescent="0.3">
      <c r="A11" s="30" t="s">
        <v>34</v>
      </c>
      <c r="B11" s="14">
        <f>+B12+B13</f>
        <v>75922.583462607348</v>
      </c>
      <c r="C11" s="8">
        <f t="shared" ref="C11:I11" si="1">+C12+C13</f>
        <v>84407.355751041061</v>
      </c>
      <c r="D11" s="8">
        <f t="shared" si="1"/>
        <v>88577.217054969689</v>
      </c>
      <c r="E11" s="8">
        <f t="shared" si="1"/>
        <v>98843.735228890509</v>
      </c>
      <c r="F11" s="8">
        <f t="shared" si="1"/>
        <v>108810.97035252233</v>
      </c>
      <c r="G11" s="8">
        <f t="shared" si="1"/>
        <v>120835.74696094735</v>
      </c>
      <c r="H11" s="8">
        <f t="shared" si="1"/>
        <v>132641.05326935931</v>
      </c>
      <c r="I11" s="8">
        <f t="shared" si="1"/>
        <v>140354.44756327491</v>
      </c>
      <c r="J11" s="8">
        <f t="shared" ref="J11" si="2">+J12+J13</f>
        <v>148683.69901149446</v>
      </c>
      <c r="K11" s="31">
        <f t="shared" ref="K11:K18" si="3">B11/B$18</f>
        <v>0.52660347886888914</v>
      </c>
      <c r="L11" s="32">
        <f t="shared" si="0"/>
        <v>0.54608220856367939</v>
      </c>
      <c r="M11" s="32">
        <f t="shared" si="0"/>
        <v>0.53977145438221819</v>
      </c>
      <c r="N11" s="32">
        <f t="shared" si="0"/>
        <v>0.56190992658107897</v>
      </c>
      <c r="O11" s="32">
        <f t="shared" si="0"/>
        <v>0.55113121528576359</v>
      </c>
      <c r="P11" s="32">
        <f t="shared" si="0"/>
        <v>0.56042921266487811</v>
      </c>
      <c r="Q11" s="32">
        <f t="shared" si="0"/>
        <v>0.56313589214089377</v>
      </c>
      <c r="R11" s="32">
        <f t="shared" si="0"/>
        <v>0.57352548835813144</v>
      </c>
      <c r="S11" s="47">
        <f t="shared" si="0"/>
        <v>0.58349160211132445</v>
      </c>
      <c r="T11" s="32">
        <f>B11/Tabela1!B11</f>
        <v>4.691821322749945E-2</v>
      </c>
      <c r="U11" s="10">
        <f>C11/Tabela1!C11</f>
        <v>4.5705124620104419E-2</v>
      </c>
      <c r="V11" s="10">
        <f>D11/Tabela1!D11</f>
        <v>4.3022582978185772E-2</v>
      </c>
      <c r="W11" s="10">
        <f>E11/Tabela1!E11</f>
        <v>4.2869054053514252E-2</v>
      </c>
      <c r="X11" s="10">
        <f>F11/Tabela1!F11</f>
        <v>4.3258452478551777E-2</v>
      </c>
      <c r="Y11" s="10">
        <f>G11/Tabela1!G11</f>
        <v>4.5222620699301413E-2</v>
      </c>
      <c r="Z11" s="10">
        <f>H11/Tabela1!H11</f>
        <v>4.7330627093485581E-2</v>
      </c>
      <c r="AA11" s="10">
        <f>I11/Tabela1!I11</f>
        <v>4.8057753612871505E-2</v>
      </c>
      <c r="AB11" s="10">
        <f>J11/Tabela1!J11</f>
        <v>4.8656657091837148E-2</v>
      </c>
    </row>
    <row r="12" spans="1:28" ht="18.75" x14ac:dyDescent="0.3">
      <c r="A12" s="33" t="s">
        <v>35</v>
      </c>
      <c r="B12" s="15">
        <f>[1]Total!$G$36</f>
        <v>59027.532513085469</v>
      </c>
      <c r="C12" s="6">
        <f>[2]Total!$G$36</f>
        <v>65423.691427693462</v>
      </c>
      <c r="D12" s="6">
        <f>[3]Total!$G$36</f>
        <v>69058.634186848882</v>
      </c>
      <c r="E12" s="6">
        <f>[4]Total!$G$36</f>
        <v>76922.26366500865</v>
      </c>
      <c r="F12" s="6">
        <f>[5]Total!$G$36</f>
        <v>84835.594245917484</v>
      </c>
      <c r="G12" s="6">
        <f>[6]Total!$G$36</f>
        <v>94386.058116381173</v>
      </c>
      <c r="H12" s="6">
        <f>[7]Total!$G$36</f>
        <v>103621.49404463501</v>
      </c>
      <c r="I12" s="6">
        <f>[8]Total!$G$36</f>
        <v>108679.48256528837</v>
      </c>
      <c r="J12" s="6">
        <f>[9]Total!$G$36</f>
        <v>115291.65642618171</v>
      </c>
      <c r="K12" s="28">
        <f t="shared" si="3"/>
        <v>0.40941841745607233</v>
      </c>
      <c r="L12" s="29">
        <f t="shared" si="0"/>
        <v>0.42326540843903715</v>
      </c>
      <c r="M12" s="29">
        <f t="shared" si="0"/>
        <v>0.42082920023951692</v>
      </c>
      <c r="N12" s="29">
        <f t="shared" si="0"/>
        <v>0.43729006626837663</v>
      </c>
      <c r="O12" s="29">
        <f t="shared" si="0"/>
        <v>0.42969513096671513</v>
      </c>
      <c r="P12" s="29">
        <f t="shared" si="0"/>
        <v>0.43775708403408559</v>
      </c>
      <c r="Q12" s="29">
        <f t="shared" si="0"/>
        <v>0.43993153745016028</v>
      </c>
      <c r="R12" s="29">
        <f t="shared" si="0"/>
        <v>0.44409318261657577</v>
      </c>
      <c r="S12" s="46">
        <f t="shared" si="0"/>
        <v>0.45244847797995991</v>
      </c>
      <c r="T12" s="29">
        <f>B12/Tabela1!B12</f>
        <v>4.6213282480484355E-2</v>
      </c>
      <c r="U12" s="9">
        <f>C12/Tabela1!C12</f>
        <v>4.5006340175415382E-2</v>
      </c>
      <c r="V12" s="9">
        <f>D12/Tabela1!D12</f>
        <v>4.2445824072438909E-2</v>
      </c>
      <c r="W12" s="9">
        <f>E12/Tabela1!E12</f>
        <v>4.2213720517947244E-2</v>
      </c>
      <c r="X12" s="9">
        <f>F12/Tabela1!F12</f>
        <v>4.2409124457007279E-2</v>
      </c>
      <c r="Y12" s="9">
        <f>G12/Tabela1!G12</f>
        <v>4.4378375002059947E-2</v>
      </c>
      <c r="Z12" s="9">
        <f>H12/Tabela1!H12</f>
        <v>4.6481795137036798E-2</v>
      </c>
      <c r="AA12" s="9">
        <f>I12/Tabela1!I12</f>
        <v>4.6999479995627133E-2</v>
      </c>
      <c r="AB12" s="9">
        <f>J12/Tabela1!J12</f>
        <v>4.7595983824526011E-2</v>
      </c>
    </row>
    <row r="13" spans="1:28" ht="18.75" x14ac:dyDescent="0.3">
      <c r="A13" s="33" t="s">
        <v>36</v>
      </c>
      <c r="B13" s="15">
        <f>[1]Total!$J$36+[1]Total!$P$36</f>
        <v>16895.050949521872</v>
      </c>
      <c r="C13" s="6">
        <f>[2]Total!$J$36+[2]Total!$P$36</f>
        <v>18983.664323347595</v>
      </c>
      <c r="D13" s="6">
        <f>[3]Total!$J$36+[3]Total!$P$36</f>
        <v>19518.5828681208</v>
      </c>
      <c r="E13" s="6">
        <f>[4]Total!$J$36+[4]Total!$P$36</f>
        <v>21921.471563881856</v>
      </c>
      <c r="F13" s="6">
        <f>[5]Total!$J$36+[5]Total!$P$36</f>
        <v>23975.376106604846</v>
      </c>
      <c r="G13" s="6">
        <f>[6]Total!$J$36+[6]Total!$P$36</f>
        <v>26449.688844566168</v>
      </c>
      <c r="H13" s="6">
        <f>[7]Total!$J$36+[7]Total!$P$36</f>
        <v>29019.559224724304</v>
      </c>
      <c r="I13" s="6">
        <f>[8]Total!$J$36+[8]Total!$P$36</f>
        <v>31674.964997986543</v>
      </c>
      <c r="J13" s="6">
        <f>[9]Total!$J$36+[9]Total!$P$36</f>
        <v>33392.042585312745</v>
      </c>
      <c r="K13" s="28">
        <f t="shared" si="3"/>
        <v>0.11718506141281673</v>
      </c>
      <c r="L13" s="29">
        <f t="shared" si="0"/>
        <v>0.12281680012464223</v>
      </c>
      <c r="M13" s="29">
        <f t="shared" si="0"/>
        <v>0.1189422541427012</v>
      </c>
      <c r="N13" s="29">
        <f t="shared" si="0"/>
        <v>0.12461986031270227</v>
      </c>
      <c r="O13" s="29">
        <f t="shared" si="0"/>
        <v>0.12143608431904851</v>
      </c>
      <c r="P13" s="29">
        <f t="shared" si="0"/>
        <v>0.12267212863079249</v>
      </c>
      <c r="Q13" s="29">
        <f t="shared" si="0"/>
        <v>0.12320435469073354</v>
      </c>
      <c r="R13" s="29">
        <f t="shared" si="0"/>
        <v>0.12943230574155576</v>
      </c>
      <c r="S13" s="46">
        <f t="shared" si="0"/>
        <v>0.13104312413136449</v>
      </c>
      <c r="T13" s="29">
        <f>B13/Tabela1!B13</f>
        <v>4.9559410831527463E-2</v>
      </c>
      <c r="U13" s="9">
        <f>C13/Tabela1!C13</f>
        <v>4.8289007400547389E-2</v>
      </c>
      <c r="V13" s="9">
        <f>D13/Tabela1!D13</f>
        <v>4.5195400636117725E-2</v>
      </c>
      <c r="W13" s="9">
        <f>E13/Tabela1!E13</f>
        <v>4.5338853251958848E-2</v>
      </c>
      <c r="X13" s="9">
        <f>F13/Tabela1!F13</f>
        <v>4.6557744497834487E-2</v>
      </c>
      <c r="Y13" s="9">
        <f>G13/Tabela1!G13</f>
        <v>4.8516227620945637E-2</v>
      </c>
      <c r="Z13" s="9">
        <f>H13/Tabela1!H13</f>
        <v>5.0632230686745931E-2</v>
      </c>
      <c r="AA13" s="9">
        <f>I13/Tabela1!I13</f>
        <v>5.2081391751131308E-2</v>
      </c>
      <c r="AB13" s="9">
        <f>J13/Tabela1!J13</f>
        <v>5.2712486815285127E-2</v>
      </c>
    </row>
    <row r="14" spans="1:28" ht="18.75" x14ac:dyDescent="0.3">
      <c r="A14" s="30" t="s">
        <v>43</v>
      </c>
      <c r="B14" s="14">
        <f t="shared" ref="B14:I14" si="4">+B15+B16</f>
        <v>23533.904887515248</v>
      </c>
      <c r="C14" s="8">
        <f t="shared" si="4"/>
        <v>23942.458516788738</v>
      </c>
      <c r="D14" s="8">
        <f t="shared" si="4"/>
        <v>26954.823841619724</v>
      </c>
      <c r="E14" s="8">
        <f t="shared" si="4"/>
        <v>26357.514350606954</v>
      </c>
      <c r="F14" s="8">
        <f t="shared" si="4"/>
        <v>27620.767217228375</v>
      </c>
      <c r="G14" s="8">
        <f t="shared" si="4"/>
        <v>30863.543220240434</v>
      </c>
      <c r="H14" s="8">
        <f t="shared" si="4"/>
        <v>30841.923778852695</v>
      </c>
      <c r="I14" s="8">
        <f t="shared" si="4"/>
        <v>30929.814389470514</v>
      </c>
      <c r="J14" s="8">
        <f t="shared" ref="J14" si="5">+J15+J16</f>
        <v>30813.697933961139</v>
      </c>
      <c r="K14" s="31">
        <f t="shared" si="3"/>
        <v>0.16323254056862777</v>
      </c>
      <c r="L14" s="32">
        <f t="shared" si="0"/>
        <v>0.15489823735096703</v>
      </c>
      <c r="M14" s="32">
        <f t="shared" si="0"/>
        <v>0.16425718656952612</v>
      </c>
      <c r="N14" s="32">
        <f t="shared" si="0"/>
        <v>0.14983801370226235</v>
      </c>
      <c r="O14" s="32">
        <f t="shared" si="0"/>
        <v>0.13990011259194124</v>
      </c>
      <c r="P14" s="32">
        <f t="shared" si="0"/>
        <v>0.14314333019812348</v>
      </c>
      <c r="Q14" s="32">
        <f t="shared" si="0"/>
        <v>0.13094131744623136</v>
      </c>
      <c r="R14" s="32">
        <f t="shared" si="0"/>
        <v>0.12638742277511575</v>
      </c>
      <c r="S14" s="47">
        <f t="shared" si="0"/>
        <v>0.12092471531173991</v>
      </c>
      <c r="T14" s="32">
        <f>B14/Tabela1!B14</f>
        <v>3.7600404041437059E-2</v>
      </c>
      <c r="U14" s="10">
        <f>C14/Tabela1!C14</f>
        <v>3.4333981295764961E-2</v>
      </c>
      <c r="V14" s="10">
        <f>D14/Tabela1!D14</f>
        <v>3.521186543978834E-2</v>
      </c>
      <c r="W14" s="10">
        <f>E14/Tabela1!E14</f>
        <v>3.1836401194379034E-2</v>
      </c>
      <c r="X14" s="10">
        <f>F14/Tabela1!F14</f>
        <v>3.2029916476170157E-2</v>
      </c>
      <c r="Y14" s="10">
        <f>G14/Tabela1!G14</f>
        <v>3.4333453720503129E-2</v>
      </c>
      <c r="Z14" s="10">
        <f>H14/Tabela1!H14</f>
        <v>3.3878449178743615E-2</v>
      </c>
      <c r="AA14" s="10">
        <f>I14/Tabela1!I14</f>
        <v>3.1452268013441642E-2</v>
      </c>
      <c r="AB14" s="10">
        <f>J14/Tabela1!J14</f>
        <v>2.8606479210998875E-2</v>
      </c>
    </row>
    <row r="15" spans="1:28" ht="18.75" x14ac:dyDescent="0.3">
      <c r="A15" s="33" t="s">
        <v>37</v>
      </c>
      <c r="B15" s="15">
        <f>[1]Impostos!$B$36</f>
        <v>22553.87870008207</v>
      </c>
      <c r="C15" s="6">
        <f>[2]Impostos!$B$36</f>
        <v>22938.023988329671</v>
      </c>
      <c r="D15" s="6">
        <f>[3]Impostos!$B$36</f>
        <v>25839.513776082902</v>
      </c>
      <c r="E15" s="6">
        <f>[4]Impostos!$B$36</f>
        <v>25103.790066208381</v>
      </c>
      <c r="F15" s="6">
        <f>[5]Impostos!$B$36</f>
        <v>26230.292507656632</v>
      </c>
      <c r="G15" s="6">
        <f>[6]Impostos!$B$36</f>
        <v>29318.811520062402</v>
      </c>
      <c r="H15" s="6">
        <f>[7]Impostos!$B$36</f>
        <v>29145.619375958377</v>
      </c>
      <c r="I15" s="6">
        <f>[8]Impostos!$B$36</f>
        <v>29120.461647010088</v>
      </c>
      <c r="J15" s="6">
        <f>[9]Impostos!$B$36</f>
        <v>28692.28736918695</v>
      </c>
      <c r="K15" s="28">
        <f t="shared" si="3"/>
        <v>0.15643502162040726</v>
      </c>
      <c r="L15" s="29">
        <f t="shared" si="0"/>
        <v>0.14839994320612551</v>
      </c>
      <c r="M15" s="29">
        <f t="shared" si="0"/>
        <v>0.15746071501422385</v>
      </c>
      <c r="N15" s="29">
        <f t="shared" si="0"/>
        <v>0.14271080307057216</v>
      </c>
      <c r="O15" s="29">
        <f t="shared" si="0"/>
        <v>0.13285731153955058</v>
      </c>
      <c r="P15" s="29">
        <f t="shared" si="0"/>
        <v>0.13597895382538472</v>
      </c>
      <c r="Q15" s="29">
        <f t="shared" si="0"/>
        <v>0.12373955095146026</v>
      </c>
      <c r="R15" s="29">
        <f t="shared" si="0"/>
        <v>0.11899392771138491</v>
      </c>
      <c r="S15" s="46">
        <f t="shared" si="0"/>
        <v>0.11259949030452317</v>
      </c>
      <c r="T15" s="29">
        <f>B15/Tabela1!B15</f>
        <v>3.868543379424616E-2</v>
      </c>
      <c r="U15" s="9">
        <f>C15/Tabela1!C15</f>
        <v>3.4970711394100309E-2</v>
      </c>
      <c r="V15" s="9">
        <f>D15/Tabela1!D15</f>
        <v>3.586325872702871E-2</v>
      </c>
      <c r="W15" s="9">
        <f>E15/Tabela1!E15</f>
        <v>3.227293309630546E-2</v>
      </c>
      <c r="X15" s="9">
        <f>F15/Tabela1!F15</f>
        <v>3.253495596772954E-2</v>
      </c>
      <c r="Y15" s="9">
        <f>G15/Tabela1!G15</f>
        <v>3.4895620160372176E-2</v>
      </c>
      <c r="Z15" s="9">
        <f>H15/Tabela1!H15</f>
        <v>3.430890349916129E-2</v>
      </c>
      <c r="AA15" s="9">
        <f>I15/Tabela1!I15</f>
        <v>3.1876050592587336E-2</v>
      </c>
      <c r="AB15" s="9">
        <f>J15/Tabela1!J15</f>
        <v>2.8894811100188152E-2</v>
      </c>
    </row>
    <row r="16" spans="1:28" ht="18.75" x14ac:dyDescent="0.3">
      <c r="A16" s="34" t="s">
        <v>42</v>
      </c>
      <c r="B16" s="15">
        <f>[1]Total!$Q$36</f>
        <v>980.02618743317669</v>
      </c>
      <c r="C16" s="6">
        <f>[2]Total!$Q$36</f>
        <v>1004.4345284590672</v>
      </c>
      <c r="D16" s="6">
        <f>[3]Total!$Q$36</f>
        <v>1115.3100655368203</v>
      </c>
      <c r="E16" s="6">
        <f>[4]Total!$Q$36</f>
        <v>1253.7242843985748</v>
      </c>
      <c r="F16" s="6">
        <f>[5]Total!$Q$36</f>
        <v>1390.474709571743</v>
      </c>
      <c r="G16" s="6">
        <f>[6]Total!$Q$36</f>
        <v>1544.7317001780318</v>
      </c>
      <c r="H16" s="6">
        <f>[7]Total!$Q$36</f>
        <v>1696.3044028943168</v>
      </c>
      <c r="I16" s="6">
        <f>[8]Total!$Q$36</f>
        <v>1809.352742460426</v>
      </c>
      <c r="J16" s="6">
        <f>[9]Total!$Q$36</f>
        <v>2121.4105647741881</v>
      </c>
      <c r="K16" s="28">
        <f t="shared" si="3"/>
        <v>6.7975189482204863E-3</v>
      </c>
      <c r="L16" s="29">
        <f t="shared" si="0"/>
        <v>6.4982941448415198E-3</v>
      </c>
      <c r="M16" s="29">
        <f t="shared" si="0"/>
        <v>6.7964715553022687E-3</v>
      </c>
      <c r="N16" s="29">
        <f t="shared" si="0"/>
        <v>7.1272106316901925E-3</v>
      </c>
      <c r="O16" s="29">
        <f t="shared" si="0"/>
        <v>7.0428010523906669E-3</v>
      </c>
      <c r="P16" s="29">
        <f t="shared" si="0"/>
        <v>7.1643763727387792E-3</v>
      </c>
      <c r="Q16" s="29">
        <f t="shared" si="0"/>
        <v>7.2017664947710749E-3</v>
      </c>
      <c r="R16" s="29">
        <f t="shared" si="0"/>
        <v>7.3934950637308278E-3</v>
      </c>
      <c r="S16" s="46">
        <f t="shared" si="0"/>
        <v>8.3252250072167397E-3</v>
      </c>
      <c r="T16" s="29">
        <f>B16/Tabela1!B16</f>
        <v>2.2850825112692985E-2</v>
      </c>
      <c r="U16" s="9">
        <f>C16/Tabela1!C16</f>
        <v>2.4250574095440909E-2</v>
      </c>
      <c r="V16" s="9">
        <f>D16/Tabela1!D16</f>
        <v>2.4783015921978985E-2</v>
      </c>
      <c r="W16" s="9">
        <f>E16/Tabela1!E16</f>
        <v>2.5051438364675997E-2</v>
      </c>
      <c r="X16" s="9">
        <f>F16/Tabela1!F16</f>
        <v>2.4775046496538791E-2</v>
      </c>
      <c r="Y16" s="9">
        <f>G16/Tabela1!G16</f>
        <v>2.6293753088189278E-2</v>
      </c>
      <c r="Z16" s="9">
        <f>H16/Tabela1!H16</f>
        <v>2.7870406198973397E-2</v>
      </c>
      <c r="AA16" s="9">
        <f>I16/Tabela1!I16</f>
        <v>2.5908596461143622E-2</v>
      </c>
      <c r="AB16" s="9">
        <f>J16/Tabela1!J16</f>
        <v>2.5204778176413412E-2</v>
      </c>
    </row>
    <row r="17" spans="1:28" ht="37.5" x14ac:dyDescent="0.3">
      <c r="A17" s="35" t="s">
        <v>41</v>
      </c>
      <c r="B17" s="14">
        <f>[1]Total!$V$36</f>
        <v>44717.613244656546</v>
      </c>
      <c r="C17" s="8">
        <f>[2]Total!$V$36</f>
        <v>46219.139687018178</v>
      </c>
      <c r="D17" s="8">
        <f>[3]Total!$V$36</f>
        <v>48569.29557802745</v>
      </c>
      <c r="E17" s="8">
        <f>[4]Total!$V$36</f>
        <v>50705.475952656285</v>
      </c>
      <c r="F17" s="8">
        <f>[5]Total!$V$36</f>
        <v>61000.320957551972</v>
      </c>
      <c r="G17" s="8">
        <f>[6]Total!$V$36</f>
        <v>63913.572657216631</v>
      </c>
      <c r="H17" s="8">
        <f>[7]Total!$V$36</f>
        <v>72057.067762451858</v>
      </c>
      <c r="I17" s="8">
        <f>[8]Total!$V$36</f>
        <v>73437.987384553693</v>
      </c>
      <c r="J17" s="8">
        <f>[9]Total!$V$36</f>
        <v>75319.807746938721</v>
      </c>
      <c r="K17" s="31">
        <f t="shared" si="3"/>
        <v>0.31016398056248312</v>
      </c>
      <c r="L17" s="32">
        <f t="shared" si="0"/>
        <v>0.29901955408535347</v>
      </c>
      <c r="M17" s="32">
        <f t="shared" si="0"/>
        <v>0.29597135904825572</v>
      </c>
      <c r="N17" s="32">
        <f t="shared" si="0"/>
        <v>0.28825205971665879</v>
      </c>
      <c r="O17" s="32">
        <f t="shared" si="0"/>
        <v>0.30896867212229517</v>
      </c>
      <c r="P17" s="32">
        <f t="shared" si="0"/>
        <v>0.29642745713699836</v>
      </c>
      <c r="Q17" s="32">
        <f t="shared" si="0"/>
        <v>0.30592279041287479</v>
      </c>
      <c r="R17" s="32">
        <f t="shared" si="0"/>
        <v>0.30008708886675267</v>
      </c>
      <c r="S17" s="47">
        <f t="shared" si="0"/>
        <v>0.29558368257693562</v>
      </c>
      <c r="T17" s="32">
        <f>B17/Tabela1!B17</f>
        <v>2.7237573561001326E-2</v>
      </c>
      <c r="U17" s="10">
        <f>C17/Tabela1!C17</f>
        <v>2.522519427473387E-2</v>
      </c>
      <c r="V17" s="10">
        <f>D17/Tabela1!D17</f>
        <v>2.4401751795882325E-2</v>
      </c>
      <c r="W17" s="10">
        <f>E17/Tabela1!E17</f>
        <v>2.306890486066893E-2</v>
      </c>
      <c r="X17" s="10">
        <f>F17/Tabela1!F17</f>
        <v>2.5403664587416112E-2</v>
      </c>
      <c r="Y17" s="10">
        <f>G17/Tabela1!G17</f>
        <v>2.6357938470465723E-2</v>
      </c>
      <c r="Z17" s="10">
        <f>H17/Tabela1!H17</f>
        <v>2.8185584854130811E-2</v>
      </c>
      <c r="AA17" s="53">
        <f>I17/Tabela1!I17</f>
        <v>2.7386364313721476E-2</v>
      </c>
      <c r="AB17" s="53">
        <f>J17/Tabela1!J17</f>
        <v>2.6232775640562291E-2</v>
      </c>
    </row>
    <row r="18" spans="1:28" ht="18.75" x14ac:dyDescent="0.3">
      <c r="A18" s="36" t="s">
        <v>38</v>
      </c>
      <c r="B18" s="37">
        <f t="shared" ref="B18:I18" si="6">B11+B14+B17</f>
        <v>144174.10159477915</v>
      </c>
      <c r="C18" s="38">
        <f t="shared" si="6"/>
        <v>154568.953954848</v>
      </c>
      <c r="D18" s="38">
        <f t="shared" si="6"/>
        <v>164101.33647461687</v>
      </c>
      <c r="E18" s="38">
        <f t="shared" si="6"/>
        <v>175906.72553215374</v>
      </c>
      <c r="F18" s="38">
        <f t="shared" si="6"/>
        <v>197432.05852730267</v>
      </c>
      <c r="G18" s="38">
        <f t="shared" si="6"/>
        <v>215612.86283840443</v>
      </c>
      <c r="H18" s="38">
        <f t="shared" si="6"/>
        <v>235540.04481066388</v>
      </c>
      <c r="I18" s="38">
        <f t="shared" si="6"/>
        <v>244722.24933729914</v>
      </c>
      <c r="J18" s="38">
        <f t="shared" ref="J18" si="7">J11+J14+J17</f>
        <v>254817.20469239433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3.7102361877546716E-2</v>
      </c>
      <c r="U18" s="40">
        <f>C18/Tabela1!C18</f>
        <v>3.53188898854917E-2</v>
      </c>
      <c r="V18" s="40">
        <f>D18/Tabela1!D18</f>
        <v>3.4082973289347195E-2</v>
      </c>
      <c r="W18" s="40">
        <f>E18/Tabela1!E18</f>
        <v>3.2993116530368245E-2</v>
      </c>
      <c r="X18" s="40">
        <f>F18/Tabela1!F18</f>
        <v>3.4163985421473239E-2</v>
      </c>
      <c r="Y18" s="40">
        <f>G18/Tabela1!G18</f>
        <v>3.5960727563938491E-2</v>
      </c>
      <c r="Z18" s="40">
        <f>H18/Tabela1!H18</f>
        <v>3.7570222009546239E-2</v>
      </c>
      <c r="AA18" s="52">
        <f>I18/Tabela1!I18</f>
        <v>3.7160888272105605E-2</v>
      </c>
      <c r="AB18" s="52">
        <f>J18/Tabela1!J18</f>
        <v>3.6380935890981424E-2</v>
      </c>
    </row>
    <row r="19" spans="1:28" ht="18.75" x14ac:dyDescent="0.3">
      <c r="A19" s="41" t="s">
        <v>39</v>
      </c>
      <c r="B19" s="16">
        <f>[10]PIB_UF!B$36</f>
        <v>144174.10159477917</v>
      </c>
      <c r="C19" s="7">
        <f>[10]PIB_UF!C$36</f>
        <v>154568.95395484797</v>
      </c>
      <c r="D19" s="7">
        <f>[10]PIB_UF!D$36</f>
        <v>164101.33647461684</v>
      </c>
      <c r="E19" s="7">
        <f>[10]PIB_UF!E$36</f>
        <v>175906.72553215377</v>
      </c>
      <c r="F19" s="7">
        <f>[10]PIB_UF!F$36</f>
        <v>197432.05852730293</v>
      </c>
      <c r="G19" s="7">
        <f>[10]PIB_UF!G$36</f>
        <v>215612.86283840443</v>
      </c>
      <c r="H19" s="7">
        <f>[10]PIB_UF!H$36</f>
        <v>235540.04481066382</v>
      </c>
      <c r="I19" s="7">
        <f>[10]PIB_UF!I$36</f>
        <v>244722.24933729914</v>
      </c>
      <c r="J19" s="7">
        <f>[10]PIB_UF!J$36</f>
        <v>254817.20469239424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>
    <pageSetUpPr fitToPage="1"/>
  </sheetPr>
  <dimension ref="A1:AB45"/>
  <sheetViews>
    <sheetView topLeftCell="D1"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3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[1]Total!$E$10</f>
        <v>20956.95784543574</v>
      </c>
      <c r="C10" s="6">
        <f>[2]Total!$E$10</f>
        <v>24191.730511017027</v>
      </c>
      <c r="D10" s="6">
        <f>[3]Total!$E$10</f>
        <v>26562.867624969454</v>
      </c>
      <c r="E10" s="6">
        <f>[4]Total!$E$10</f>
        <v>27686.66544988866</v>
      </c>
      <c r="F10" s="6">
        <f>[5]Total!$E$10</f>
        <v>30376.184442432026</v>
      </c>
      <c r="G10" s="6">
        <f>[6]Total!$E$10</f>
        <v>32574.075514326192</v>
      </c>
      <c r="H10" s="6">
        <f>[7]Total!$E$10</f>
        <v>35384.835519677516</v>
      </c>
      <c r="I10" s="6">
        <f>[8]Total!$E$10</f>
        <v>39281.048106187824</v>
      </c>
      <c r="J10" s="6">
        <f>[9]Total!$E$10</f>
        <v>40259.789472936587</v>
      </c>
      <c r="K10" s="28">
        <f>B10/B$18</f>
        <v>0.87657089679140243</v>
      </c>
      <c r="L10" s="29">
        <f t="shared" ref="L10:S18" si="0">C10/C$18</f>
        <v>0.87731572411319358</v>
      </c>
      <c r="M10" s="29">
        <f t="shared" si="0"/>
        <v>0.88211451326328361</v>
      </c>
      <c r="N10" s="29">
        <f t="shared" si="0"/>
        <v>0.88963395930281064</v>
      </c>
      <c r="O10" s="29">
        <f t="shared" si="0"/>
        <v>0.89260381808946465</v>
      </c>
      <c r="P10" s="29">
        <f t="shared" si="0"/>
        <v>0.89089459600623222</v>
      </c>
      <c r="Q10" s="29">
        <f t="shared" si="0"/>
        <v>0.89671854073676238</v>
      </c>
      <c r="R10" s="29">
        <f t="shared" si="0"/>
        <v>0.90267752022845105</v>
      </c>
      <c r="S10" s="46">
        <f t="shared" si="0"/>
        <v>0.89637548998604721</v>
      </c>
      <c r="T10" s="29">
        <f>B10/Tabela1!B10</f>
        <v>6.3451326269016251E-3</v>
      </c>
      <c r="U10" s="9">
        <f>C10/Tabela1!C10</f>
        <v>6.5023475615030024E-3</v>
      </c>
      <c r="V10" s="9">
        <f>D10/Tabela1!D10</f>
        <v>6.4878327494595576E-3</v>
      </c>
      <c r="W10" s="9">
        <f>E10/Tabela1!E10</f>
        <v>6.0799571013598359E-3</v>
      </c>
      <c r="X10" s="9">
        <f>F10/Tabela1!F10</f>
        <v>6.1085480225630314E-3</v>
      </c>
      <c r="Y10" s="9">
        <f>G10/Tabela1!G10</f>
        <v>6.3181917131147521E-3</v>
      </c>
      <c r="Z10" s="9">
        <f>H10/Tabela1!H10</f>
        <v>6.5287818529238782E-3</v>
      </c>
      <c r="AA10" s="9">
        <f>I10/Tabela1!I10</f>
        <v>6.9255219666454733E-3</v>
      </c>
      <c r="AB10" s="9">
        <f>J10/Tabela1!J10</f>
        <v>6.6975186899239951E-3</v>
      </c>
    </row>
    <row r="11" spans="1:28" ht="18.75" x14ac:dyDescent="0.3">
      <c r="A11" s="30" t="s">
        <v>34</v>
      </c>
      <c r="B11" s="14">
        <f>+B12+B13</f>
        <v>11434.561612905356</v>
      </c>
      <c r="C11" s="8">
        <f t="shared" ref="C11:I11" si="1">+C12+C13</f>
        <v>13780.629441203702</v>
      </c>
      <c r="D11" s="8">
        <f t="shared" si="1"/>
        <v>14725.264962958556</v>
      </c>
      <c r="E11" s="8">
        <f t="shared" si="1"/>
        <v>15709.295924081845</v>
      </c>
      <c r="F11" s="8">
        <f t="shared" si="1"/>
        <v>17237.081994605825</v>
      </c>
      <c r="G11" s="8">
        <f t="shared" si="1"/>
        <v>17749.307968062072</v>
      </c>
      <c r="H11" s="8">
        <f t="shared" si="1"/>
        <v>18559.716434519971</v>
      </c>
      <c r="I11" s="8">
        <f t="shared" si="1"/>
        <v>20181.688656515311</v>
      </c>
      <c r="J11" s="8">
        <f t="shared" ref="J11" si="2">+J12+J13</f>
        <v>20684.671479752637</v>
      </c>
      <c r="K11" s="31">
        <f t="shared" ref="K11:K18" si="3">B11/B$18</f>
        <v>0.47827571164504529</v>
      </c>
      <c r="L11" s="32">
        <f t="shared" si="0"/>
        <v>0.49975601751348026</v>
      </c>
      <c r="M11" s="32">
        <f t="shared" si="0"/>
        <v>0.48900480621538339</v>
      </c>
      <c r="N11" s="32">
        <f t="shared" si="0"/>
        <v>0.5047745152299169</v>
      </c>
      <c r="O11" s="32">
        <f t="shared" si="0"/>
        <v>0.50651144913427704</v>
      </c>
      <c r="P11" s="32">
        <f t="shared" si="0"/>
        <v>0.48544010234894769</v>
      </c>
      <c r="Q11" s="32">
        <f t="shared" si="0"/>
        <v>0.4703382562961404</v>
      </c>
      <c r="R11" s="32">
        <f t="shared" si="0"/>
        <v>0.46377470940283144</v>
      </c>
      <c r="S11" s="47">
        <f t="shared" si="0"/>
        <v>0.4605397289851072</v>
      </c>
      <c r="T11" s="32">
        <f>B11/Tabela1!B11</f>
        <v>7.0662663920215514E-3</v>
      </c>
      <c r="U11" s="10">
        <f>C11/Tabela1!C11</f>
        <v>7.4619727196693613E-3</v>
      </c>
      <c r="V11" s="10">
        <f>D11/Tabela1!D11</f>
        <v>7.1521657013846321E-3</v>
      </c>
      <c r="W11" s="10">
        <f>E11/Tabela1!E11</f>
        <v>6.8132052532478438E-3</v>
      </c>
      <c r="X11" s="10">
        <f>F11/Tabela1!F11</f>
        <v>6.8527051079208742E-3</v>
      </c>
      <c r="Y11" s="10">
        <f>G11/Tabela1!G11</f>
        <v>6.642655357393311E-3</v>
      </c>
      <c r="Z11" s="10">
        <f>H11/Tabela1!H11</f>
        <v>6.6227083988786815E-3</v>
      </c>
      <c r="AA11" s="10">
        <f>I11/Tabela1!I11</f>
        <v>6.9102663847488699E-3</v>
      </c>
      <c r="AB11" s="10">
        <f>J11/Tabela1!J11</f>
        <v>6.7690471379099953E-3</v>
      </c>
    </row>
    <row r="12" spans="1:28" ht="18.75" x14ac:dyDescent="0.3">
      <c r="A12" s="33" t="s">
        <v>35</v>
      </c>
      <c r="B12" s="15">
        <f>[1]Total!$G$10</f>
        <v>9071.3348463065413</v>
      </c>
      <c r="C12" s="6">
        <f>[2]Total!$G$10</f>
        <v>10882.278893162167</v>
      </c>
      <c r="D12" s="6">
        <f>[3]Total!$G$10</f>
        <v>11697.915445014487</v>
      </c>
      <c r="E12" s="6">
        <f>[4]Total!$G$10</f>
        <v>12446.356705242291</v>
      </c>
      <c r="F12" s="6">
        <f>[5]Total!$G$10</f>
        <v>13671.198541356751</v>
      </c>
      <c r="G12" s="6">
        <f>[6]Total!$G$10</f>
        <v>14173.961890498698</v>
      </c>
      <c r="H12" s="6">
        <f>[7]Total!$G$10</f>
        <v>14839.921283347911</v>
      </c>
      <c r="I12" s="6">
        <f>[8]Total!$G$10</f>
        <v>16082.242558042075</v>
      </c>
      <c r="J12" s="6">
        <f>[9]Total!$G$10</f>
        <v>16425.722117841629</v>
      </c>
      <c r="K12" s="28">
        <f t="shared" si="3"/>
        <v>0.37942854969543371</v>
      </c>
      <c r="L12" s="29">
        <f t="shared" si="0"/>
        <v>0.3946470213368346</v>
      </c>
      <c r="M12" s="29">
        <f t="shared" si="0"/>
        <v>0.38847089608932489</v>
      </c>
      <c r="N12" s="29">
        <f t="shared" si="0"/>
        <v>0.39992904218172337</v>
      </c>
      <c r="O12" s="29">
        <f t="shared" si="0"/>
        <v>0.40172800632682565</v>
      </c>
      <c r="P12" s="29">
        <f t="shared" si="0"/>
        <v>0.38765508622616007</v>
      </c>
      <c r="Q12" s="29">
        <f t="shared" si="0"/>
        <v>0.37607162397157406</v>
      </c>
      <c r="R12" s="29">
        <f t="shared" si="0"/>
        <v>0.36956953879545412</v>
      </c>
      <c r="S12" s="46">
        <f t="shared" si="0"/>
        <v>0.36571514418008677</v>
      </c>
      <c r="T12" s="29">
        <f>B12/Tabela1!B12</f>
        <v>7.1020444507737422E-3</v>
      </c>
      <c r="U12" s="9">
        <f>C12/Tabela1!C12</f>
        <v>7.4861496662978252E-3</v>
      </c>
      <c r="V12" s="9">
        <f>D12/Tabela1!D12</f>
        <v>7.1899432538720352E-3</v>
      </c>
      <c r="W12" s="9">
        <f>E12/Tabela1!E12</f>
        <v>6.830363517510216E-3</v>
      </c>
      <c r="X12" s="9">
        <f>F12/Tabela1!F12</f>
        <v>6.8342016764355437E-3</v>
      </c>
      <c r="Y12" s="9">
        <f>G12/Tabela1!G12</f>
        <v>6.6643041206981887E-3</v>
      </c>
      <c r="Z12" s="9">
        <f>H12/Tabela1!H12</f>
        <v>6.6567866763743442E-3</v>
      </c>
      <c r="AA12" s="9">
        <f>I12/Tabela1!I12</f>
        <v>6.954919360583507E-3</v>
      </c>
      <c r="AB12" s="9">
        <f>J12/Tabela1!J12</f>
        <v>6.7810492837139073E-3</v>
      </c>
    </row>
    <row r="13" spans="1:28" ht="18.75" x14ac:dyDescent="0.3">
      <c r="A13" s="33" t="s">
        <v>36</v>
      </c>
      <c r="B13" s="15">
        <f>[1]Total!$J$10+[1]Total!$P$10</f>
        <v>2363.2267665988147</v>
      </c>
      <c r="C13" s="6">
        <f>[2]Total!$J$10+[2]Total!$P$10</f>
        <v>2898.3505480415342</v>
      </c>
      <c r="D13" s="6">
        <f>[3]Total!$J$10+[3]Total!$P$10</f>
        <v>3027.3495179440688</v>
      </c>
      <c r="E13" s="6">
        <f>[4]Total!$J$10+[4]Total!$P$10</f>
        <v>3262.939218839555</v>
      </c>
      <c r="F13" s="6">
        <f>[5]Total!$J$10+[5]Total!$P$10</f>
        <v>3565.8834532490755</v>
      </c>
      <c r="G13" s="6">
        <f>[6]Total!$J$10+[6]Total!$P$10</f>
        <v>3575.3460775633735</v>
      </c>
      <c r="H13" s="6">
        <f>[7]Total!$J$10+[7]Total!$P$10</f>
        <v>3719.7951511720598</v>
      </c>
      <c r="I13" s="6">
        <f>[8]Total!$J$10+[8]Total!$P$10</f>
        <v>4099.4460984732377</v>
      </c>
      <c r="J13" s="6">
        <f>[9]Total!$J$10+[9]Total!$P$10</f>
        <v>4258.9493619110071</v>
      </c>
      <c r="K13" s="28">
        <f t="shared" si="3"/>
        <v>9.8847161949611573E-2</v>
      </c>
      <c r="L13" s="29">
        <f t="shared" si="0"/>
        <v>0.10510899617664562</v>
      </c>
      <c r="M13" s="29">
        <f t="shared" si="0"/>
        <v>0.10053391012605851</v>
      </c>
      <c r="N13" s="29">
        <f t="shared" si="0"/>
        <v>0.10484547304819357</v>
      </c>
      <c r="O13" s="29">
        <f t="shared" si="0"/>
        <v>0.10478344280745136</v>
      </c>
      <c r="P13" s="29">
        <f t="shared" si="0"/>
        <v>9.778501612278763E-2</v>
      </c>
      <c r="Q13" s="29">
        <f t="shared" si="0"/>
        <v>9.4266632324566293E-2</v>
      </c>
      <c r="R13" s="29">
        <f t="shared" si="0"/>
        <v>9.4205170607377348E-2</v>
      </c>
      <c r="S13" s="46">
        <f t="shared" si="0"/>
        <v>9.4824584805020387E-2</v>
      </c>
      <c r="T13" s="29">
        <f>B13/Tabela1!B13</f>
        <v>6.9322150352702783E-3</v>
      </c>
      <c r="U13" s="9">
        <f>C13/Tabela1!C13</f>
        <v>7.3725740552431883E-3</v>
      </c>
      <c r="V13" s="9">
        <f>D13/Tabela1!D13</f>
        <v>7.0098467318807428E-3</v>
      </c>
      <c r="W13" s="9">
        <f>E13/Tabela1!E13</f>
        <v>6.7485397584700719E-3</v>
      </c>
      <c r="X13" s="9">
        <f>F13/Tabela1!F13</f>
        <v>6.9245833720076814E-3</v>
      </c>
      <c r="Y13" s="9">
        <f>G13/Tabela1!G13</f>
        <v>6.5581982889131767E-3</v>
      </c>
      <c r="Z13" s="9">
        <f>H13/Tabela1!H13</f>
        <v>6.4901580600548216E-3</v>
      </c>
      <c r="AA13" s="9">
        <f>I13/Tabela1!I13</f>
        <v>6.7404923172228667E-3</v>
      </c>
      <c r="AB13" s="9">
        <f>J13/Tabela1!J13</f>
        <v>6.7231530240514734E-3</v>
      </c>
    </row>
    <row r="14" spans="1:28" ht="18.75" x14ac:dyDescent="0.3">
      <c r="A14" s="30" t="s">
        <v>43</v>
      </c>
      <c r="B14" s="14">
        <f t="shared" ref="B14" si="4">+B15+B16</f>
        <v>3129.5374304172119</v>
      </c>
      <c r="C14" s="8">
        <f t="shared" ref="C14:I14" si="5">+C15+C16</f>
        <v>3579.7450078431657</v>
      </c>
      <c r="D14" s="8">
        <f t="shared" si="5"/>
        <v>3743.1629884289296</v>
      </c>
      <c r="E14" s="8">
        <f t="shared" si="5"/>
        <v>3656.0872066618813</v>
      </c>
      <c r="F14" s="8">
        <f t="shared" si="5"/>
        <v>3912.5563347952857</v>
      </c>
      <c r="G14" s="8">
        <f t="shared" si="5"/>
        <v>4257.603682700249</v>
      </c>
      <c r="H14" s="8">
        <f t="shared" si="5"/>
        <v>4355.252495067286</v>
      </c>
      <c r="I14" s="8">
        <f t="shared" si="5"/>
        <v>4592.4128382934214</v>
      </c>
      <c r="J14" s="8">
        <f t="shared" ref="J14" si="6">+J15+J16</f>
        <v>5067.4030464050093</v>
      </c>
      <c r="K14" s="31">
        <f t="shared" si="3"/>
        <v>0.13089979242958383</v>
      </c>
      <c r="L14" s="32">
        <f t="shared" si="0"/>
        <v>0.12981983997656918</v>
      </c>
      <c r="M14" s="32">
        <f t="shared" si="0"/>
        <v>0.12430504282223256</v>
      </c>
      <c r="N14" s="32">
        <f t="shared" si="0"/>
        <v>0.11747818974827259</v>
      </c>
      <c r="O14" s="32">
        <f t="shared" si="0"/>
        <v>0.11497042130314319</v>
      </c>
      <c r="P14" s="32">
        <f t="shared" si="0"/>
        <v>0.11644462821932357</v>
      </c>
      <c r="Q14" s="32">
        <f t="shared" si="0"/>
        <v>0.11037032120002555</v>
      </c>
      <c r="R14" s="32">
        <f t="shared" si="0"/>
        <v>0.10553353417479167</v>
      </c>
      <c r="S14" s="47">
        <f t="shared" si="0"/>
        <v>0.1128246309318507</v>
      </c>
      <c r="T14" s="32">
        <f>B14/Tabela1!B14</f>
        <v>5.0000997458315086E-3</v>
      </c>
      <c r="U14" s="10">
        <f>C14/Tabela1!C14</f>
        <v>5.1334284679541769E-3</v>
      </c>
      <c r="V14" s="10">
        <f>D14/Tabela1!D14</f>
        <v>4.8898019976759506E-3</v>
      </c>
      <c r="W14" s="10">
        <f>E14/Tabela1!E14</f>
        <v>4.4160711653086467E-3</v>
      </c>
      <c r="X14" s="10">
        <f>F14/Tabela1!F14</f>
        <v>4.5371242451815808E-3</v>
      </c>
      <c r="Y14" s="10">
        <f>G14/Tabela1!G14</f>
        <v>4.7362753510545872E-3</v>
      </c>
      <c r="Z14" s="10">
        <f>H14/Tabela1!H14</f>
        <v>4.7840465910204688E-3</v>
      </c>
      <c r="AA14" s="10">
        <f>I14/Tabela1!I14</f>
        <v>4.669985975329599E-3</v>
      </c>
      <c r="AB14" s="10">
        <f>J14/Tabela1!J14</f>
        <v>4.7044194504473873E-3</v>
      </c>
    </row>
    <row r="15" spans="1:28" ht="18.75" x14ac:dyDescent="0.3">
      <c r="A15" s="33" t="s">
        <v>37</v>
      </c>
      <c r="B15" s="15">
        <f>[1]Impostos!$B$10</f>
        <v>2950.9290375836808</v>
      </c>
      <c r="C15" s="6">
        <f>[2]Impostos!$B$10</f>
        <v>3382.9838661480017</v>
      </c>
      <c r="D15" s="6">
        <f>[3]Impostos!$B$10</f>
        <v>3549.8526914700851</v>
      </c>
      <c r="E15" s="6">
        <f>[4]Impostos!$B$10</f>
        <v>3434.7470820544531</v>
      </c>
      <c r="F15" s="6">
        <f>[5]Impostos!$B$10</f>
        <v>3654.7975305662762</v>
      </c>
      <c r="G15" s="6">
        <f>[6]Impostos!$B$10</f>
        <v>3989.2571855820297</v>
      </c>
      <c r="H15" s="6">
        <f>[7]Impostos!$B$10</f>
        <v>4075.5234582963403</v>
      </c>
      <c r="I15" s="6">
        <f>[8]Impostos!$B$10</f>
        <v>4235.0993838333216</v>
      </c>
      <c r="J15" s="6">
        <f>[9]Impostos!$B$10</f>
        <v>4654.1890134266005</v>
      </c>
      <c r="K15" s="28">
        <f t="shared" si="3"/>
        <v>0.12342910320859761</v>
      </c>
      <c r="L15" s="29">
        <f t="shared" si="0"/>
        <v>0.1226842758868064</v>
      </c>
      <c r="M15" s="29">
        <f t="shared" si="0"/>
        <v>0.11788548673671645</v>
      </c>
      <c r="N15" s="29">
        <f t="shared" si="0"/>
        <v>0.11036604069718939</v>
      </c>
      <c r="O15" s="29">
        <f t="shared" si="0"/>
        <v>0.1073961819105354</v>
      </c>
      <c r="P15" s="29">
        <f t="shared" si="0"/>
        <v>0.10910540399376788</v>
      </c>
      <c r="Q15" s="29">
        <f t="shared" si="0"/>
        <v>0.10328145926323765</v>
      </c>
      <c r="R15" s="29">
        <f t="shared" si="0"/>
        <v>9.7322479771548898E-2</v>
      </c>
      <c r="S15" s="46">
        <f t="shared" si="0"/>
        <v>0.10362451001395274</v>
      </c>
      <c r="T15" s="29">
        <f>B15/Tabela1!B15</f>
        <v>5.0615670782403659E-3</v>
      </c>
      <c r="U15" s="9">
        <f>C15/Tabela1!C15</f>
        <v>5.1576087152995585E-3</v>
      </c>
      <c r="V15" s="9">
        <f>D15/Tabela1!D15</f>
        <v>4.9269226433691091E-3</v>
      </c>
      <c r="W15" s="9">
        <f>E15/Tabela1!E15</f>
        <v>4.4156425181026936E-3</v>
      </c>
      <c r="X15" s="9">
        <f>F15/Tabela1!F15</f>
        <v>4.5332577474395674E-3</v>
      </c>
      <c r="Y15" s="9">
        <f>G15/Tabela1!G15</f>
        <v>4.748064340017611E-3</v>
      </c>
      <c r="Z15" s="9">
        <f>H15/Tabela1!H15</f>
        <v>4.7975216870703198E-3</v>
      </c>
      <c r="AA15" s="9">
        <f>I15/Tabela1!I15</f>
        <v>4.6358551543624728E-3</v>
      </c>
      <c r="AB15" s="9">
        <f>J15/Tabela1!J15</f>
        <v>4.6870404801519832E-3</v>
      </c>
    </row>
    <row r="16" spans="1:28" ht="18.75" x14ac:dyDescent="0.3">
      <c r="A16" s="34" t="s">
        <v>42</v>
      </c>
      <c r="B16" s="15">
        <f>[1]Total!$Q$10</f>
        <v>178.60839283353087</v>
      </c>
      <c r="C16" s="6">
        <f>[2]Total!$Q$10</f>
        <v>196.76114169516393</v>
      </c>
      <c r="D16" s="6">
        <f>[3]Total!$Q$10</f>
        <v>193.3102969588443</v>
      </c>
      <c r="E16" s="6">
        <f>[4]Total!$Q$10</f>
        <v>221.34012460742815</v>
      </c>
      <c r="F16" s="6">
        <f>[5]Total!$Q$10</f>
        <v>257.75880422900934</v>
      </c>
      <c r="G16" s="6">
        <f>[6]Total!$Q$10</f>
        <v>268.34649711821896</v>
      </c>
      <c r="H16" s="6">
        <f>[7]Total!$Q$10</f>
        <v>279.72903677094553</v>
      </c>
      <c r="I16" s="6">
        <f>[8]Total!$Q$10</f>
        <v>357.31345446009988</v>
      </c>
      <c r="J16" s="6">
        <f>[9]Total!$Q$10</f>
        <v>413.2140329784084</v>
      </c>
      <c r="K16" s="28">
        <f t="shared" si="3"/>
        <v>7.4706892209862145E-3</v>
      </c>
      <c r="L16" s="29">
        <f t="shared" si="0"/>
        <v>7.1355640897627689E-3</v>
      </c>
      <c r="M16" s="29">
        <f t="shared" si="0"/>
        <v>6.4195560855161184E-3</v>
      </c>
      <c r="N16" s="29">
        <f t="shared" si="0"/>
        <v>7.1121490510832044E-3</v>
      </c>
      <c r="O16" s="29">
        <f t="shared" si="0"/>
        <v>7.5742393926077917E-3</v>
      </c>
      <c r="P16" s="29">
        <f t="shared" si="0"/>
        <v>7.3392242255556905E-3</v>
      </c>
      <c r="Q16" s="29">
        <f t="shared" si="0"/>
        <v>7.0888619367879E-3</v>
      </c>
      <c r="R16" s="29">
        <f t="shared" si="0"/>
        <v>8.2110544032427679E-3</v>
      </c>
      <c r="S16" s="46">
        <f t="shared" si="0"/>
        <v>9.2001209178979478E-3</v>
      </c>
      <c r="T16" s="29">
        <f>B16/Tabela1!B16</f>
        <v>4.1645307040088344E-3</v>
      </c>
      <c r="U16" s="9">
        <f>C16/Tabela1!C16</f>
        <v>4.7505043988305823E-3</v>
      </c>
      <c r="V16" s="9">
        <f>D16/Tabela1!D16</f>
        <v>4.2954980103291846E-3</v>
      </c>
      <c r="W16" s="9">
        <f>E16/Tabela1!E16</f>
        <v>4.4227335772574865E-3</v>
      </c>
      <c r="X16" s="9">
        <f>F16/Tabela1!F16</f>
        <v>4.5926663143932966E-3</v>
      </c>
      <c r="Y16" s="9">
        <f>G16/Tabela1!G16</f>
        <v>4.5676776986539177E-3</v>
      </c>
      <c r="Z16" s="9">
        <f>H16/Tabela1!H16</f>
        <v>4.5959686640862502E-3</v>
      </c>
      <c r="AA16" s="9">
        <f>I16/Tabela1!I16</f>
        <v>5.1164650675883478E-3</v>
      </c>
      <c r="AB16" s="9">
        <f>J16/Tabela1!J16</f>
        <v>4.9094542157663732E-3</v>
      </c>
    </row>
    <row r="17" spans="1:28" ht="37.5" x14ac:dyDescent="0.3">
      <c r="A17" s="35" t="s">
        <v>41</v>
      </c>
      <c r="B17" s="14">
        <f>[1]Total!$V$10</f>
        <v>9343.7878396968536</v>
      </c>
      <c r="C17" s="8">
        <f>[2]Total!$V$10</f>
        <v>10214.339928118161</v>
      </c>
      <c r="D17" s="8">
        <f>[3]Total!$V$10</f>
        <v>11644.292365052055</v>
      </c>
      <c r="E17" s="8">
        <f>[4]Total!$V$10</f>
        <v>11756.029401199385</v>
      </c>
      <c r="F17" s="8">
        <f>[5]Total!$V$10</f>
        <v>12881.343643597187</v>
      </c>
      <c r="G17" s="8">
        <f>[6]Total!$V$10</f>
        <v>14556.421049145902</v>
      </c>
      <c r="H17" s="8">
        <f>[7]Total!$V$10</f>
        <v>16545.390048386598</v>
      </c>
      <c r="I17" s="8">
        <f>[8]Total!$V$10</f>
        <v>18742.045995212411</v>
      </c>
      <c r="J17" s="8">
        <f>[9]Total!$V$10</f>
        <v>19161.903960205542</v>
      </c>
      <c r="K17" s="31">
        <f t="shared" si="3"/>
        <v>0.390824495925371</v>
      </c>
      <c r="L17" s="32">
        <f t="shared" si="0"/>
        <v>0.37042414250995054</v>
      </c>
      <c r="M17" s="32">
        <f t="shared" si="0"/>
        <v>0.38669015096238407</v>
      </c>
      <c r="N17" s="32">
        <f t="shared" si="0"/>
        <v>0.37774729502181048</v>
      </c>
      <c r="O17" s="32">
        <f t="shared" si="0"/>
        <v>0.3785181295625798</v>
      </c>
      <c r="P17" s="32">
        <f t="shared" si="0"/>
        <v>0.39811526943172881</v>
      </c>
      <c r="Q17" s="32">
        <f t="shared" si="0"/>
        <v>0.41929142250383411</v>
      </c>
      <c r="R17" s="32">
        <f t="shared" si="0"/>
        <v>0.43069175642237678</v>
      </c>
      <c r="S17" s="47">
        <f t="shared" si="0"/>
        <v>0.42663564008304211</v>
      </c>
      <c r="T17" s="32">
        <f>B17/Tabela1!B17</f>
        <v>5.6913169142036894E-3</v>
      </c>
      <c r="U17" s="10">
        <f>C17/Tabela1!C17</f>
        <v>5.5747188463423913E-3</v>
      </c>
      <c r="V17" s="10">
        <f>D17/Tabela1!D17</f>
        <v>5.8502213950006737E-3</v>
      </c>
      <c r="W17" s="10">
        <f>E17/Tabela1!E17</f>
        <v>5.3485095781117143E-3</v>
      </c>
      <c r="X17" s="10">
        <f>F17/Tabela1!F17</f>
        <v>5.3644526491081566E-3</v>
      </c>
      <c r="Y17" s="10">
        <f>G17/Tabela1!G17</f>
        <v>6.003063737671655E-3</v>
      </c>
      <c r="Z17" s="10">
        <f>H17/Tabela1!H17</f>
        <v>6.471835583025172E-3</v>
      </c>
      <c r="AA17" s="53">
        <f>I17/Tabela1!I17</f>
        <v>6.9892506302177033E-3</v>
      </c>
      <c r="AB17" s="53">
        <f>J17/Tabela1!J17</f>
        <v>6.6738078929112037E-3</v>
      </c>
    </row>
    <row r="18" spans="1:28" ht="18.75" x14ac:dyDescent="0.3">
      <c r="A18" s="36" t="s">
        <v>38</v>
      </c>
      <c r="B18" s="37">
        <f t="shared" ref="B18" si="7">B11+B14+B17</f>
        <v>23907.886883019419</v>
      </c>
      <c r="C18" s="38">
        <f t="shared" ref="C18:I18" si="8">C11+C14+C17</f>
        <v>27574.71437716503</v>
      </c>
      <c r="D18" s="38">
        <f t="shared" si="8"/>
        <v>30112.72031643954</v>
      </c>
      <c r="E18" s="38">
        <f t="shared" si="8"/>
        <v>31121.412531943111</v>
      </c>
      <c r="F18" s="38">
        <f t="shared" si="8"/>
        <v>34030.981972998299</v>
      </c>
      <c r="G18" s="38">
        <f t="shared" si="8"/>
        <v>36563.33269990822</v>
      </c>
      <c r="H18" s="38">
        <f t="shared" si="8"/>
        <v>39460.358977973854</v>
      </c>
      <c r="I18" s="38">
        <f t="shared" si="8"/>
        <v>43516.147490021147</v>
      </c>
      <c r="J18" s="38">
        <f t="shared" ref="J18" si="9">J11+J14+J17</f>
        <v>44913.978486363187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6.1525548697669878E-3</v>
      </c>
      <c r="U18" s="40">
        <f>C18/Tabela1!C18</f>
        <v>6.3008015244475956E-3</v>
      </c>
      <c r="V18" s="40">
        <f>D18/Tabela1!D18</f>
        <v>6.2542515756630907E-3</v>
      </c>
      <c r="W18" s="40">
        <f>E18/Tabela1!E18</f>
        <v>5.8371411732542075E-3</v>
      </c>
      <c r="X18" s="40">
        <f>F18/Tabela1!F18</f>
        <v>5.8887800728834169E-3</v>
      </c>
      <c r="Y18" s="40">
        <f>G18/Tabela1!G18</f>
        <v>6.0981707155221094E-3</v>
      </c>
      <c r="Z18" s="40">
        <f>H18/Tabela1!H18</f>
        <v>6.2941927712147072E-3</v>
      </c>
      <c r="AA18" s="52">
        <f>I18/Tabela1!I18</f>
        <v>6.6078940484087636E-3</v>
      </c>
      <c r="AB18" s="52">
        <f>J18/Tabela1!J18</f>
        <v>6.4124891955149414E-3</v>
      </c>
    </row>
    <row r="19" spans="1:28" ht="18.75" x14ac:dyDescent="0.3">
      <c r="A19" s="41" t="s">
        <v>39</v>
      </c>
      <c r="B19" s="16">
        <f>[10]PIB_UF!B$6</f>
        <v>23907.886883019419</v>
      </c>
      <c r="C19" s="7">
        <f>[10]PIB_UF!C$6</f>
        <v>27574.714377165044</v>
      </c>
      <c r="D19" s="7">
        <f>[10]PIB_UF!D$6</f>
        <v>30112.720316439609</v>
      </c>
      <c r="E19" s="7">
        <f>[10]PIB_UF!E$6</f>
        <v>31121.412531943082</v>
      </c>
      <c r="F19" s="7">
        <f>[10]PIB_UF!F$6</f>
        <v>34030.981972998212</v>
      </c>
      <c r="G19" s="7">
        <f>[10]PIB_UF!G$6</f>
        <v>36563.332699908053</v>
      </c>
      <c r="H19" s="7">
        <f>[10]PIB_UF!H$6</f>
        <v>39460.35897797381</v>
      </c>
      <c r="I19" s="7">
        <f>[10]PIB_UF!I$6</f>
        <v>43516.147490021162</v>
      </c>
      <c r="J19" s="7">
        <f>[10]PIB_UF!J$6</f>
        <v>44913.978486363238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  <row r="22" spans="1:28" x14ac:dyDescent="0.25">
      <c r="E22" s="1"/>
      <c r="F22" s="1"/>
      <c r="G22" s="1"/>
      <c r="H22" s="1"/>
    </row>
    <row r="23" spans="1:28" x14ac:dyDescent="0.25">
      <c r="E23" s="1"/>
      <c r="F23" s="1"/>
      <c r="G23" s="1"/>
      <c r="H23" s="1"/>
    </row>
    <row r="24" spans="1:28" x14ac:dyDescent="0.25">
      <c r="E24" s="1"/>
      <c r="F24" s="1"/>
      <c r="G24" s="1"/>
      <c r="H24" s="1"/>
    </row>
    <row r="25" spans="1:28" x14ac:dyDescent="0.25">
      <c r="E25" s="1"/>
      <c r="F25" s="1"/>
      <c r="G25" s="1"/>
      <c r="H25" s="1"/>
    </row>
    <row r="26" spans="1:28" x14ac:dyDescent="0.25">
      <c r="E26" s="1"/>
      <c r="F26" s="1"/>
      <c r="G26" s="1"/>
      <c r="H26" s="1"/>
    </row>
    <row r="27" spans="1:28" x14ac:dyDescent="0.25">
      <c r="E27" s="1"/>
      <c r="F27" s="1"/>
      <c r="G27" s="1"/>
      <c r="H27" s="1"/>
    </row>
    <row r="28" spans="1:28" x14ac:dyDescent="0.25">
      <c r="E28" s="1"/>
      <c r="F28" s="1"/>
      <c r="G28" s="1"/>
      <c r="H28" s="1"/>
    </row>
    <row r="29" spans="1:28" x14ac:dyDescent="0.25">
      <c r="E29" s="1"/>
      <c r="F29" s="1"/>
      <c r="G29" s="1"/>
      <c r="H29" s="1"/>
    </row>
    <row r="30" spans="1:28" x14ac:dyDescent="0.25">
      <c r="E30" s="1"/>
      <c r="F30" s="1"/>
      <c r="G30" s="1"/>
      <c r="H30" s="1"/>
    </row>
    <row r="31" spans="1:28" x14ac:dyDescent="0.25">
      <c r="E31" s="1"/>
      <c r="F31" s="1"/>
      <c r="G31" s="1"/>
      <c r="H31" s="1"/>
    </row>
    <row r="32" spans="1:28" x14ac:dyDescent="0.25">
      <c r="E32" s="1"/>
      <c r="F32" s="1"/>
      <c r="G32" s="1"/>
      <c r="H32" s="1"/>
    </row>
    <row r="33" spans="5:8" x14ac:dyDescent="0.25">
      <c r="E33" s="1"/>
      <c r="F33" s="1"/>
      <c r="G33" s="1"/>
      <c r="H33" s="1"/>
    </row>
    <row r="34" spans="5:8" x14ac:dyDescent="0.25">
      <c r="E34" s="1"/>
      <c r="F34" s="1"/>
      <c r="G34" s="1"/>
      <c r="H34" s="1"/>
    </row>
    <row r="35" spans="5:8" x14ac:dyDescent="0.25">
      <c r="E35" s="1"/>
      <c r="F35" s="1"/>
      <c r="G35" s="1"/>
      <c r="H35" s="1"/>
    </row>
    <row r="36" spans="5:8" x14ac:dyDescent="0.25">
      <c r="E36" s="1"/>
      <c r="F36" s="1"/>
      <c r="G36" s="1"/>
      <c r="H36" s="1"/>
    </row>
    <row r="37" spans="5:8" x14ac:dyDescent="0.25">
      <c r="E37" s="1"/>
      <c r="F37" s="1"/>
      <c r="G37" s="1"/>
      <c r="H37" s="1"/>
    </row>
    <row r="38" spans="5:8" x14ac:dyDescent="0.25">
      <c r="E38" s="1"/>
      <c r="F38" s="1"/>
      <c r="G38" s="1"/>
      <c r="H38" s="1"/>
    </row>
    <row r="39" spans="5:8" x14ac:dyDescent="0.25">
      <c r="E39" s="1"/>
      <c r="F39" s="1"/>
      <c r="G39" s="1"/>
      <c r="H39" s="1"/>
    </row>
    <row r="40" spans="5:8" x14ac:dyDescent="0.25">
      <c r="E40" s="1"/>
      <c r="F40" s="1"/>
      <c r="G40" s="1"/>
      <c r="H40" s="1"/>
    </row>
    <row r="41" spans="5:8" x14ac:dyDescent="0.25">
      <c r="E41" s="1"/>
      <c r="F41" s="1"/>
      <c r="G41" s="1"/>
      <c r="H41" s="1"/>
    </row>
    <row r="42" spans="5:8" x14ac:dyDescent="0.25">
      <c r="E42" s="1"/>
      <c r="F42" s="1"/>
      <c r="G42" s="1"/>
      <c r="H42" s="1"/>
    </row>
    <row r="43" spans="5:8" x14ac:dyDescent="0.25">
      <c r="E43" s="1"/>
      <c r="F43" s="1"/>
      <c r="G43" s="1"/>
      <c r="H43" s="1"/>
    </row>
    <row r="44" spans="5:8" x14ac:dyDescent="0.25">
      <c r="E44" s="1"/>
      <c r="F44" s="1"/>
      <c r="G44" s="1"/>
      <c r="H44" s="1"/>
    </row>
    <row r="45" spans="5:8" x14ac:dyDescent="0.25">
      <c r="E45" s="1"/>
      <c r="F45" s="1"/>
      <c r="G45" s="1"/>
      <c r="H45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>
    <pageSetUpPr fitToPage="1"/>
  </sheetPr>
  <dimension ref="A1:AB21"/>
  <sheetViews>
    <sheetView topLeftCell="F1"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4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[1]Total!$E$11</f>
        <v>7564.5540020767403</v>
      </c>
      <c r="C10" s="6">
        <f>[2]Total!$E$11</f>
        <v>8165.2878671277085</v>
      </c>
      <c r="D10" s="6">
        <f>[3]Total!$E$11</f>
        <v>9149.3796183822305</v>
      </c>
      <c r="E10" s="6">
        <f>[4]Total!$E$11</f>
        <v>10483.523305615467</v>
      </c>
      <c r="F10" s="6">
        <f>[5]Total!$E$11</f>
        <v>12348.985974746698</v>
      </c>
      <c r="G10" s="6">
        <f>[6]Total!$E$11</f>
        <v>12443.127070159095</v>
      </c>
      <c r="H10" s="6">
        <f>[7]Total!$E$11</f>
        <v>12500.000804287396</v>
      </c>
      <c r="I10" s="6">
        <f>[8]Total!$E$11</f>
        <v>12835.663925721059</v>
      </c>
      <c r="J10" s="6">
        <f>[9]Total!$E$11</f>
        <v>13622.057106483024</v>
      </c>
      <c r="K10" s="28">
        <f>B10/B$18</f>
        <v>0.90676475980138582</v>
      </c>
      <c r="L10" s="29">
        <f t="shared" ref="L10:S18" si="0">C10/C$18</f>
        <v>0.91238039054600939</v>
      </c>
      <c r="M10" s="29">
        <f t="shared" si="0"/>
        <v>0.90249038964847705</v>
      </c>
      <c r="N10" s="29">
        <f t="shared" si="0"/>
        <v>0.91368198647100762</v>
      </c>
      <c r="O10" s="29">
        <f t="shared" si="0"/>
        <v>0.91754687670753687</v>
      </c>
      <c r="P10" s="29">
        <f t="shared" si="0"/>
        <v>0.91340439755750957</v>
      </c>
      <c r="Q10" s="29">
        <f t="shared" si="0"/>
        <v>0.90881072482494907</v>
      </c>
      <c r="R10" s="29">
        <f t="shared" si="0"/>
        <v>0.89930059205185975</v>
      </c>
      <c r="S10" s="46">
        <f t="shared" si="0"/>
        <v>0.88852313499880464</v>
      </c>
      <c r="T10" s="29">
        <f>B10/Tabela1!B10</f>
        <v>2.2903180299611091E-3</v>
      </c>
      <c r="U10" s="9">
        <f>C10/Tabela1!C10</f>
        <v>2.1946978794100264E-3</v>
      </c>
      <c r="V10" s="9">
        <f>D10/Tabela1!D10</f>
        <v>2.2346851086807794E-3</v>
      </c>
      <c r="W10" s="9">
        <f>E10/Tabela1!E10</f>
        <v>2.3021686047607591E-3</v>
      </c>
      <c r="X10" s="9">
        <f>F10/Tabela1!F10</f>
        <v>2.4833393410439142E-3</v>
      </c>
      <c r="Y10" s="9">
        <f>G10/Tabela1!G10</f>
        <v>2.4135163039496403E-3</v>
      </c>
      <c r="Z10" s="9">
        <f>H10/Tabela1!H10</f>
        <v>2.3063489546865977E-3</v>
      </c>
      <c r="AA10" s="9">
        <f>I10/Tabela1!I10</f>
        <v>2.2630168175185967E-3</v>
      </c>
      <c r="AB10" s="9">
        <f>J10/Tabela1!J10</f>
        <v>2.2661316231474904E-3</v>
      </c>
    </row>
    <row r="11" spans="1:28" ht="18.75" x14ac:dyDescent="0.3">
      <c r="A11" s="30" t="s">
        <v>34</v>
      </c>
      <c r="B11" s="14">
        <f>+B12+B13</f>
        <v>4189.8116175455516</v>
      </c>
      <c r="C11" s="8">
        <f t="shared" ref="C11:I11" si="1">+C12+C13</f>
        <v>4696.9915600910836</v>
      </c>
      <c r="D11" s="8">
        <f t="shared" si="1"/>
        <v>5357.9840539459456</v>
      </c>
      <c r="E11" s="8">
        <f t="shared" si="1"/>
        <v>6059.1616602093491</v>
      </c>
      <c r="F11" s="8">
        <f t="shared" si="1"/>
        <v>6718.1180822670403</v>
      </c>
      <c r="G11" s="8">
        <f t="shared" si="1"/>
        <v>6955.1595973768017</v>
      </c>
      <c r="H11" s="8">
        <f t="shared" si="1"/>
        <v>7378.5383232816257</v>
      </c>
      <c r="I11" s="8">
        <f t="shared" si="1"/>
        <v>7782.9339637606408</v>
      </c>
      <c r="J11" s="8">
        <f t="shared" ref="J11" si="2">+J12+J13</f>
        <v>8156.3342310219123</v>
      </c>
      <c r="K11" s="31">
        <f t="shared" ref="K11:K18" si="3">B11/B$18</f>
        <v>0.50223364443610807</v>
      </c>
      <c r="L11" s="32">
        <f t="shared" si="0"/>
        <v>0.52483673126085351</v>
      </c>
      <c r="M11" s="32">
        <f t="shared" si="0"/>
        <v>0.52850896107325462</v>
      </c>
      <c r="N11" s="32">
        <f t="shared" si="0"/>
        <v>0.52808075116155151</v>
      </c>
      <c r="O11" s="32">
        <f t="shared" si="0"/>
        <v>0.49916554090693183</v>
      </c>
      <c r="P11" s="32">
        <f t="shared" si="0"/>
        <v>0.51055279964098788</v>
      </c>
      <c r="Q11" s="32">
        <f t="shared" si="0"/>
        <v>0.53645554642126436</v>
      </c>
      <c r="R11" s="32">
        <f t="shared" si="0"/>
        <v>0.5452929557843097</v>
      </c>
      <c r="S11" s="47">
        <f t="shared" si="0"/>
        <v>0.53201154600920086</v>
      </c>
      <c r="T11" s="32">
        <f>B11/Tabela1!B11</f>
        <v>2.5891963351309492E-3</v>
      </c>
      <c r="U11" s="10">
        <f>C11/Tabela1!C11</f>
        <v>2.5433397680023153E-3</v>
      </c>
      <c r="V11" s="10">
        <f>D11/Tabela1!D11</f>
        <v>2.6024108819498351E-3</v>
      </c>
      <c r="W11" s="10">
        <f>E11/Tabela1!E11</f>
        <v>2.6278906612442004E-3</v>
      </c>
      <c r="X11" s="10">
        <f>F11/Tabela1!F11</f>
        <v>2.6708280503842732E-3</v>
      </c>
      <c r="Y11" s="10">
        <f>G11/Tabela1!G11</f>
        <v>2.6029594080047317E-3</v>
      </c>
      <c r="Z11" s="10">
        <f>H11/Tabela1!H11</f>
        <v>2.6329016338933801E-3</v>
      </c>
      <c r="AA11" s="10">
        <f>I11/Tabela1!I11</f>
        <v>2.6648982580123591E-3</v>
      </c>
      <c r="AB11" s="10">
        <f>J11/Tabela1!J11</f>
        <v>2.6691558015015885E-3</v>
      </c>
    </row>
    <row r="12" spans="1:28" ht="18.75" x14ac:dyDescent="0.3">
      <c r="A12" s="33" t="s">
        <v>35</v>
      </c>
      <c r="B12" s="15">
        <f>[1]Total!$G$11</f>
        <v>3321.5706040156888</v>
      </c>
      <c r="C12" s="6">
        <f>[2]Total!$G$11</f>
        <v>3715.1463894685044</v>
      </c>
      <c r="D12" s="6">
        <f>[3]Total!$G$11</f>
        <v>4282.5014653286298</v>
      </c>
      <c r="E12" s="6">
        <f>[4]Total!$G$11</f>
        <v>4788.5853298787924</v>
      </c>
      <c r="F12" s="6">
        <f>[5]Total!$G$11</f>
        <v>5324.7314998177944</v>
      </c>
      <c r="G12" s="6">
        <f>[6]Total!$G$11</f>
        <v>5513.440482103636</v>
      </c>
      <c r="H12" s="6">
        <f>[7]Total!$G$11</f>
        <v>5865.5459450847775</v>
      </c>
      <c r="I12" s="6">
        <f>[8]Total!$G$11</f>
        <v>6134.4088872514112</v>
      </c>
      <c r="J12" s="6">
        <f>[9]Total!$G$11</f>
        <v>6416.1998497068671</v>
      </c>
      <c r="K12" s="28">
        <f t="shared" si="3"/>
        <v>0.39815740228528484</v>
      </c>
      <c r="L12" s="29">
        <f t="shared" si="0"/>
        <v>0.41512641916827298</v>
      </c>
      <c r="M12" s="29">
        <f t="shared" si="0"/>
        <v>0.42242387760909123</v>
      </c>
      <c r="N12" s="29">
        <f t="shared" si="0"/>
        <v>0.41734482091969927</v>
      </c>
      <c r="O12" s="29">
        <f t="shared" si="0"/>
        <v>0.39563497496516276</v>
      </c>
      <c r="P12" s="29">
        <f t="shared" si="0"/>
        <v>0.40472147826106447</v>
      </c>
      <c r="Q12" s="29">
        <f t="shared" si="0"/>
        <v>0.4264536575084189</v>
      </c>
      <c r="R12" s="29">
        <f t="shared" si="0"/>
        <v>0.42979292509666411</v>
      </c>
      <c r="S12" s="46">
        <f t="shared" si="0"/>
        <v>0.41850815634352367</v>
      </c>
      <c r="T12" s="29">
        <f>B12/Tabela1!B12</f>
        <v>2.600492923674582E-3</v>
      </c>
      <c r="U12" s="9">
        <f>C12/Tabela1!C12</f>
        <v>2.5557277273276697E-3</v>
      </c>
      <c r="V12" s="9">
        <f>D12/Tabela1!D12</f>
        <v>2.6321734556099415E-3</v>
      </c>
      <c r="W12" s="9">
        <f>E12/Tabela1!E12</f>
        <v>2.6278998193834916E-3</v>
      </c>
      <c r="X12" s="9">
        <f>F12/Tabela1!F12</f>
        <v>2.6618214074310771E-3</v>
      </c>
      <c r="Y12" s="9">
        <f>G12/Tabela1!G12</f>
        <v>2.5923058357266893E-3</v>
      </c>
      <c r="Z12" s="9">
        <f>H12/Tabela1!H12</f>
        <v>2.6311250141680762E-3</v>
      </c>
      <c r="AA12" s="9">
        <f>I12/Tabela1!I12</f>
        <v>2.6528836996271817E-3</v>
      </c>
      <c r="AB12" s="9">
        <f>J12/Tabela1!J12</f>
        <v>2.648806979862456E-3</v>
      </c>
    </row>
    <row r="13" spans="1:28" ht="18.75" x14ac:dyDescent="0.3">
      <c r="A13" s="33" t="s">
        <v>36</v>
      </c>
      <c r="B13" s="15">
        <f>[1]Total!$J$11+[1]Total!$P$11</f>
        <v>868.24101352986281</v>
      </c>
      <c r="C13" s="6">
        <f>[2]Total!$J$11+[2]Total!$P$11</f>
        <v>981.84517062257908</v>
      </c>
      <c r="D13" s="6">
        <f>[3]Total!$J$11+[3]Total!$P$11</f>
        <v>1075.4825886173162</v>
      </c>
      <c r="E13" s="6">
        <f>[4]Total!$J$11+[4]Total!$P$11</f>
        <v>1270.5763303305571</v>
      </c>
      <c r="F13" s="6">
        <f>[5]Total!$J$11+[5]Total!$P$11</f>
        <v>1393.3865824492457</v>
      </c>
      <c r="G13" s="6">
        <f>[6]Total!$J$11+[6]Total!$P$11</f>
        <v>1441.7191152731655</v>
      </c>
      <c r="H13" s="6">
        <f>[7]Total!$J$11+[7]Total!$P$11</f>
        <v>1512.9923781968487</v>
      </c>
      <c r="I13" s="6">
        <f>[8]Total!$J$11+[8]Total!$P$11</f>
        <v>1648.5250765092294</v>
      </c>
      <c r="J13" s="6">
        <f>[9]Total!$J$11+[9]Total!$P$11</f>
        <v>1740.1343813150447</v>
      </c>
      <c r="K13" s="28">
        <f t="shared" si="3"/>
        <v>0.10407624215082323</v>
      </c>
      <c r="L13" s="29">
        <f t="shared" si="0"/>
        <v>0.1097103120925805</v>
      </c>
      <c r="M13" s="29">
        <f t="shared" si="0"/>
        <v>0.1060850834641634</v>
      </c>
      <c r="N13" s="29">
        <f t="shared" si="0"/>
        <v>0.11073593024185226</v>
      </c>
      <c r="O13" s="29">
        <f t="shared" si="0"/>
        <v>0.10353056594176904</v>
      </c>
      <c r="P13" s="29">
        <f t="shared" si="0"/>
        <v>0.10583132137992336</v>
      </c>
      <c r="Q13" s="29">
        <f t="shared" si="0"/>
        <v>0.1100018889128455</v>
      </c>
      <c r="R13" s="29">
        <f t="shared" si="0"/>
        <v>0.11550003068764557</v>
      </c>
      <c r="S13" s="46">
        <f t="shared" si="0"/>
        <v>0.11350338966567713</v>
      </c>
      <c r="T13" s="29">
        <f>B13/Tabela1!B13</f>
        <v>2.5468708688046893E-3</v>
      </c>
      <c r="U13" s="9">
        <f>C13/Tabela1!C13</f>
        <v>2.4975330317063204E-3</v>
      </c>
      <c r="V13" s="9">
        <f>D13/Tabela1!D13</f>
        <v>2.4902866564722246E-3</v>
      </c>
      <c r="W13" s="9">
        <f>E13/Tabela1!E13</f>
        <v>2.6278561463539156E-3</v>
      </c>
      <c r="X13" s="9">
        <f>F13/Tabela1!F13</f>
        <v>2.7058151748664862E-3</v>
      </c>
      <c r="Y13" s="9">
        <f>G13/Tabela1!G13</f>
        <v>2.6445215735092149E-3</v>
      </c>
      <c r="Z13" s="9">
        <f>H13/Tabela1!H13</f>
        <v>2.6398119463814486E-3</v>
      </c>
      <c r="AA13" s="9">
        <f>I13/Tabela1!I13</f>
        <v>2.7105785381830263E-3</v>
      </c>
      <c r="AB13" s="9">
        <f>J13/Tabela1!J13</f>
        <v>2.7469661491219773E-3</v>
      </c>
    </row>
    <row r="14" spans="1:28" ht="18.75" x14ac:dyDescent="0.3">
      <c r="A14" s="30" t="s">
        <v>43</v>
      </c>
      <c r="B14" s="14">
        <f t="shared" ref="B14:I14" si="4">+B15+B16</f>
        <v>825.71236249390677</v>
      </c>
      <c r="C14" s="8">
        <f t="shared" si="4"/>
        <v>823.20131857203125</v>
      </c>
      <c r="D14" s="8">
        <f t="shared" si="4"/>
        <v>1027.6888623643913</v>
      </c>
      <c r="E14" s="8">
        <f t="shared" si="4"/>
        <v>1032.0461550454754</v>
      </c>
      <c r="F14" s="8">
        <f t="shared" si="4"/>
        <v>1168.0119730070294</v>
      </c>
      <c r="G14" s="8">
        <f t="shared" si="4"/>
        <v>1236.200349296075</v>
      </c>
      <c r="H14" s="8">
        <f t="shared" si="4"/>
        <v>1309.2452517254042</v>
      </c>
      <c r="I14" s="8">
        <f t="shared" si="4"/>
        <v>1506.7184498930624</v>
      </c>
      <c r="J14" s="8">
        <f t="shared" ref="J14" si="5">+J15+J16</f>
        <v>1781.7524960340479</v>
      </c>
      <c r="K14" s="31">
        <f t="shared" si="3"/>
        <v>9.8978323353401926E-2</v>
      </c>
      <c r="L14" s="32">
        <f t="shared" si="0"/>
        <v>9.1983620511464415E-2</v>
      </c>
      <c r="M14" s="32">
        <f t="shared" si="0"/>
        <v>0.10137073337401144</v>
      </c>
      <c r="N14" s="32">
        <f t="shared" si="0"/>
        <v>8.9947048676528515E-2</v>
      </c>
      <c r="O14" s="32">
        <f t="shared" si="0"/>
        <v>8.6784918209577164E-2</v>
      </c>
      <c r="P14" s="32">
        <f t="shared" si="0"/>
        <v>9.0744941279035513E-2</v>
      </c>
      <c r="Q14" s="32">
        <f t="shared" si="0"/>
        <v>9.5188483970823162E-2</v>
      </c>
      <c r="R14" s="32">
        <f t="shared" si="0"/>
        <v>0.10556468304916086</v>
      </c>
      <c r="S14" s="47">
        <f t="shared" si="0"/>
        <v>0.11621800592912457</v>
      </c>
      <c r="T14" s="32">
        <f>B14/Tabela1!B14</f>
        <v>1.319250613112274E-3</v>
      </c>
      <c r="U14" s="10">
        <f>C14/Tabela1!C14</f>
        <v>1.1804877370752162E-3</v>
      </c>
      <c r="V14" s="10">
        <f>D14/Tabela1!D14</f>
        <v>1.3424996634431585E-3</v>
      </c>
      <c r="W14" s="10">
        <f>E14/Tabela1!E14</f>
        <v>1.246575644656244E-3</v>
      </c>
      <c r="X14" s="10">
        <f>F14/Tabela1!F14</f>
        <v>1.3544636774335021E-3</v>
      </c>
      <c r="Y14" s="10">
        <f>G14/Tabela1!G14</f>
        <v>1.3751832438341782E-3</v>
      </c>
      <c r="Z14" s="10">
        <f>H14/Tabela1!H14</f>
        <v>1.43814630504675E-3</v>
      </c>
      <c r="AA14" s="10">
        <f>I14/Tabela1!I14</f>
        <v>1.5321693143741236E-3</v>
      </c>
      <c r="AB14" s="10">
        <f>J14/Tabela1!J14</f>
        <v>1.6541236253493426E-3</v>
      </c>
    </row>
    <row r="15" spans="1:28" ht="18.75" x14ac:dyDescent="0.3">
      <c r="A15" s="33" t="s">
        <v>37</v>
      </c>
      <c r="B15" s="15">
        <f>[1]Impostos!$B$11</f>
        <v>777.80152101797103</v>
      </c>
      <c r="C15" s="6">
        <f>[2]Impostos!$B$11</f>
        <v>784.14589069476381</v>
      </c>
      <c r="D15" s="6">
        <f>[3]Impostos!$B$11</f>
        <v>988.54508788078329</v>
      </c>
      <c r="E15" s="6">
        <f>[4]Impostos!$B$11</f>
        <v>990.40685919699467</v>
      </c>
      <c r="F15" s="6">
        <f>[5]Impostos!$B$11</f>
        <v>1109.711655023418</v>
      </c>
      <c r="G15" s="6">
        <f>[6]Impostos!$B$11</f>
        <v>1179.6747287293902</v>
      </c>
      <c r="H15" s="6">
        <f>[7]Impostos!$B$11</f>
        <v>1254.2391742241798</v>
      </c>
      <c r="I15" s="6">
        <f>[8]Impostos!$B$11</f>
        <v>1437.2766674069699</v>
      </c>
      <c r="J15" s="6">
        <f>[9]Impostos!$B$11</f>
        <v>1709.0654832527498</v>
      </c>
      <c r="K15" s="28">
        <f t="shared" si="3"/>
        <v>9.3235240198614178E-2</v>
      </c>
      <c r="L15" s="29">
        <f t="shared" si="0"/>
        <v>8.7619609453990513E-2</v>
      </c>
      <c r="M15" s="29">
        <f t="shared" si="0"/>
        <v>9.7509610351522849E-2</v>
      </c>
      <c r="N15" s="29">
        <f t="shared" si="0"/>
        <v>8.631801352899228E-2</v>
      </c>
      <c r="O15" s="29">
        <f t="shared" si="0"/>
        <v>8.2453123292463237E-2</v>
      </c>
      <c r="P15" s="29">
        <f t="shared" si="0"/>
        <v>8.6595602442490385E-2</v>
      </c>
      <c r="Q15" s="29">
        <f t="shared" si="0"/>
        <v>9.1189275175051029E-2</v>
      </c>
      <c r="R15" s="29">
        <f t="shared" si="0"/>
        <v>0.10069940794814022</v>
      </c>
      <c r="S15" s="46">
        <f t="shared" si="0"/>
        <v>0.11147686500119525</v>
      </c>
      <c r="T15" s="29">
        <f>B15/Tabela1!B15</f>
        <v>1.3341203810897143E-3</v>
      </c>
      <c r="U15" s="9">
        <f>C15/Tabela1!C15</f>
        <v>1.1954883144384215E-3</v>
      </c>
      <c r="V15" s="9">
        <f>D15/Tabela1!D15</f>
        <v>1.372024588280632E-3</v>
      </c>
      <c r="W15" s="9">
        <f>E15/Tabela1!E15</f>
        <v>1.273247355108013E-3</v>
      </c>
      <c r="X15" s="9">
        <f>F15/Tabela1!F15</f>
        <v>1.376439848031595E-3</v>
      </c>
      <c r="Y15" s="9">
        <f>G15/Tabela1!G15</f>
        <v>1.4040637772224154E-3</v>
      </c>
      <c r="Z15" s="9">
        <f>H15/Tabela1!H15</f>
        <v>1.4764335675371163E-3</v>
      </c>
      <c r="AA15" s="9">
        <f>I15/Tabela1!I15</f>
        <v>1.5732821931589765E-3</v>
      </c>
      <c r="AB15" s="9">
        <f>J15/Tabela1!J15</f>
        <v>1.7211288755414186E-3</v>
      </c>
    </row>
    <row r="16" spans="1:28" ht="18.75" x14ac:dyDescent="0.3">
      <c r="A16" s="34" t="s">
        <v>42</v>
      </c>
      <c r="B16" s="15">
        <f>[1]Total!$Q$11</f>
        <v>47.910841475935769</v>
      </c>
      <c r="C16" s="6">
        <f>[2]Total!$Q$11</f>
        <v>39.055427877267448</v>
      </c>
      <c r="D16" s="6">
        <f>[3]Total!$Q$11</f>
        <v>39.143774483607942</v>
      </c>
      <c r="E16" s="6">
        <f>[4]Total!$Q$11</f>
        <v>41.639295848480735</v>
      </c>
      <c r="F16" s="6">
        <f>[5]Total!$Q$11</f>
        <v>58.300317983611357</v>
      </c>
      <c r="G16" s="6">
        <f>[6]Total!$Q$11</f>
        <v>56.5256205666848</v>
      </c>
      <c r="H16" s="6">
        <f>[7]Total!$Q$11</f>
        <v>55.006077501224453</v>
      </c>
      <c r="I16" s="6">
        <f>[8]Total!$Q$11</f>
        <v>69.441782486092563</v>
      </c>
      <c r="J16" s="6">
        <f>[9]Total!$Q$11</f>
        <v>72.687012781298222</v>
      </c>
      <c r="K16" s="28">
        <f t="shared" si="3"/>
        <v>5.7430831547877481E-3</v>
      </c>
      <c r="L16" s="29">
        <f t="shared" si="0"/>
        <v>4.3640110574738973E-3</v>
      </c>
      <c r="M16" s="29">
        <f t="shared" si="0"/>
        <v>3.8611230224885841E-3</v>
      </c>
      <c r="N16" s="29">
        <f t="shared" si="0"/>
        <v>3.6290351475362424E-3</v>
      </c>
      <c r="O16" s="29">
        <f t="shared" si="0"/>
        <v>4.3317949171139212E-3</v>
      </c>
      <c r="P16" s="29">
        <f t="shared" si="0"/>
        <v>4.1493388365451264E-3</v>
      </c>
      <c r="Q16" s="29">
        <f t="shared" si="0"/>
        <v>3.9992087957721511E-3</v>
      </c>
      <c r="R16" s="29">
        <f t="shared" si="0"/>
        <v>4.8652751010206403E-3</v>
      </c>
      <c r="S16" s="46">
        <f t="shared" si="0"/>
        <v>4.7411409279293328E-3</v>
      </c>
      <c r="T16" s="29">
        <f>B16/Tabela1!B16</f>
        <v>1.1171153114142829E-3</v>
      </c>
      <c r="U16" s="9">
        <f>C16/Tabela1!C16</f>
        <v>9.42935075141057E-4</v>
      </c>
      <c r="V16" s="9">
        <f>D16/Tabela1!D16</f>
        <v>8.6980366828006892E-4</v>
      </c>
      <c r="W16" s="9">
        <f>E16/Tabela1!E16</f>
        <v>8.3202045814811856E-4</v>
      </c>
      <c r="X16" s="9">
        <f>F16/Tabela1!F16</f>
        <v>1.0387769578720576E-3</v>
      </c>
      <c r="Y16" s="9">
        <f>G16/Tabela1!G16</f>
        <v>9.6215459951122246E-4</v>
      </c>
      <c r="Z16" s="9">
        <f>H16/Tabela1!H16</f>
        <v>9.0375390216259949E-4</v>
      </c>
      <c r="AA16" s="9">
        <f>I16/Tabela1!I16</f>
        <v>9.9435509602629818E-4</v>
      </c>
      <c r="AB16" s="9">
        <f>J16/Tabela1!J16</f>
        <v>8.6360465243264233E-4</v>
      </c>
    </row>
    <row r="17" spans="1:28" ht="37.5" x14ac:dyDescent="0.3">
      <c r="A17" s="35" t="s">
        <v>41</v>
      </c>
      <c r="B17" s="14">
        <f>[1]Total!$V$11</f>
        <v>3326.831543055253</v>
      </c>
      <c r="C17" s="8">
        <f>[2]Total!$V$11</f>
        <v>3429.2408791593571</v>
      </c>
      <c r="D17" s="8">
        <f>[3]Total!$V$11</f>
        <v>3752.251789952677</v>
      </c>
      <c r="E17" s="8">
        <f>[4]Total!$V$11</f>
        <v>4382.7223495576372</v>
      </c>
      <c r="F17" s="8">
        <f>[5]Total!$V$11</f>
        <v>5572.5675744960463</v>
      </c>
      <c r="G17" s="8">
        <f>[6]Total!$V$11</f>
        <v>5431.4418522156084</v>
      </c>
      <c r="H17" s="8">
        <f>[7]Total!$V$11</f>
        <v>5066.4564035045451</v>
      </c>
      <c r="I17" s="8">
        <f>[8]Total!$V$11</f>
        <v>4983.2881794743262</v>
      </c>
      <c r="J17" s="8">
        <f>[9]Total!$V$11</f>
        <v>5393.0358626798134</v>
      </c>
      <c r="K17" s="31">
        <f t="shared" si="3"/>
        <v>0.39878803221049003</v>
      </c>
      <c r="L17" s="32">
        <f t="shared" si="0"/>
        <v>0.38317964822768197</v>
      </c>
      <c r="M17" s="32">
        <f t="shared" si="0"/>
        <v>0.3701203055527339</v>
      </c>
      <c r="N17" s="32">
        <f t="shared" si="0"/>
        <v>0.38197220016191996</v>
      </c>
      <c r="O17" s="32">
        <f t="shared" si="0"/>
        <v>0.41404954088349111</v>
      </c>
      <c r="P17" s="32">
        <f t="shared" si="0"/>
        <v>0.39870225907997658</v>
      </c>
      <c r="Q17" s="32">
        <f t="shared" si="0"/>
        <v>0.36835596960791256</v>
      </c>
      <c r="R17" s="32">
        <f t="shared" si="0"/>
        <v>0.34914236116652952</v>
      </c>
      <c r="S17" s="47">
        <f t="shared" si="0"/>
        <v>0.35177044806167451</v>
      </c>
      <c r="T17" s="32">
        <f>B17/Tabela1!B17</f>
        <v>2.0263786974331613E-3</v>
      </c>
      <c r="U17" s="10">
        <f>C17/Tabela1!C17</f>
        <v>1.8715897348463757E-3</v>
      </c>
      <c r="V17" s="10">
        <f>D17/Tabela1!D17</f>
        <v>1.8851728394327888E-3</v>
      </c>
      <c r="W17" s="10">
        <f>E17/Tabela1!E17</f>
        <v>1.9939583055501526E-3</v>
      </c>
      <c r="X17" s="10">
        <f>F17/Tabela1!F17</f>
        <v>2.320703159114815E-3</v>
      </c>
      <c r="Y17" s="10">
        <f>G17/Tabela1!G17</f>
        <v>2.2399250142754565E-3</v>
      </c>
      <c r="Z17" s="10">
        <f>H17/Tabela1!H17</f>
        <v>1.9817769624140024E-3</v>
      </c>
      <c r="AA17" s="53">
        <f>I17/Tabela1!I17</f>
        <v>1.8583590104220438E-3</v>
      </c>
      <c r="AB17" s="53">
        <f>J17/Tabela1!J17</f>
        <v>1.8783146696618579E-3</v>
      </c>
    </row>
    <row r="18" spans="1:28" ht="18.75" x14ac:dyDescent="0.3">
      <c r="A18" s="36" t="s">
        <v>38</v>
      </c>
      <c r="B18" s="37">
        <f t="shared" ref="B18:I18" si="6">B11+B14+B17</f>
        <v>8342.3555230947113</v>
      </c>
      <c r="C18" s="38">
        <f t="shared" si="6"/>
        <v>8949.4337578224731</v>
      </c>
      <c r="D18" s="38">
        <f t="shared" si="6"/>
        <v>10137.924706263015</v>
      </c>
      <c r="E18" s="38">
        <f t="shared" si="6"/>
        <v>11473.930164812462</v>
      </c>
      <c r="F18" s="38">
        <f t="shared" si="6"/>
        <v>13458.697629770115</v>
      </c>
      <c r="G18" s="38">
        <f t="shared" si="6"/>
        <v>13622.801798888486</v>
      </c>
      <c r="H18" s="38">
        <f t="shared" si="6"/>
        <v>13754.239978511574</v>
      </c>
      <c r="I18" s="38">
        <f t="shared" si="6"/>
        <v>14272.940593128029</v>
      </c>
      <c r="J18" s="38">
        <f t="shared" ref="J18" si="7">J11+J14+J17</f>
        <v>15331.122589735774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2.1468564055905238E-3</v>
      </c>
      <c r="U18" s="40">
        <f>C18/Tabela1!C18</f>
        <v>2.0449388919482965E-3</v>
      </c>
      <c r="V18" s="40">
        <f>D18/Tabela1!D18</f>
        <v>2.1055929488205108E-3</v>
      </c>
      <c r="W18" s="40">
        <f>E18/Tabela1!E18</f>
        <v>2.1520536741488506E-3</v>
      </c>
      <c r="X18" s="40">
        <f>F18/Tabela1!F18</f>
        <v>2.32891635251778E-3</v>
      </c>
      <c r="Y18" s="40">
        <f>G18/Tabela1!G18</f>
        <v>2.2720623329161734E-3</v>
      </c>
      <c r="Z18" s="40">
        <f>H18/Tabela1!H18</f>
        <v>2.1938938237896647E-3</v>
      </c>
      <c r="AA18" s="52">
        <f>I18/Tabela1!I18</f>
        <v>2.1673352224079595E-3</v>
      </c>
      <c r="AB18" s="52">
        <f>J18/Tabela1!J18</f>
        <v>2.1888654996716633E-3</v>
      </c>
    </row>
    <row r="19" spans="1:28" ht="18.75" x14ac:dyDescent="0.3">
      <c r="A19" s="41" t="s">
        <v>39</v>
      </c>
      <c r="B19" s="16">
        <f>[10]PIB_UF!B$7</f>
        <v>8342.3555230947113</v>
      </c>
      <c r="C19" s="7">
        <f>[10]PIB_UF!C$7</f>
        <v>8949.4337578224749</v>
      </c>
      <c r="D19" s="7">
        <f>[10]PIB_UF!D$7</f>
        <v>10137.924706263013</v>
      </c>
      <c r="E19" s="7">
        <f>[10]PIB_UF!E$7</f>
        <v>11473.930164812466</v>
      </c>
      <c r="F19" s="7">
        <f>[10]PIB_UF!F$7</f>
        <v>13458.69762977018</v>
      </c>
      <c r="G19" s="7">
        <f>[10]PIB_UF!G$7</f>
        <v>13622.801798888482</v>
      </c>
      <c r="H19" s="7">
        <f>[10]PIB_UF!H$7</f>
        <v>13754.23997851157</v>
      </c>
      <c r="I19" s="7">
        <f>[10]PIB_UF!I$7</f>
        <v>14272.940593128029</v>
      </c>
      <c r="J19" s="7">
        <f>[10]PIB_UF!J$7</f>
        <v>15331.122589735769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5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[1]Total!$E$12</f>
        <v>50384.213394747829</v>
      </c>
      <c r="C10" s="6">
        <f>[2]Total!$E$12</f>
        <v>59108.111387225828</v>
      </c>
      <c r="D10" s="6">
        <f>[3]Total!$E$12</f>
        <v>59572.307716472365</v>
      </c>
      <c r="E10" s="6">
        <f>[4]Total!$E$12</f>
        <v>68811.996118882511</v>
      </c>
      <c r="F10" s="6">
        <f>[5]Total!$E$12</f>
        <v>71897.864782493576</v>
      </c>
      <c r="G10" s="6">
        <f>[6]Total!$E$12</f>
        <v>72694.786095788892</v>
      </c>
      <c r="H10" s="6">
        <f>[7]Total!$E$12</f>
        <v>75908.489119263075</v>
      </c>
      <c r="I10" s="6">
        <f>[8]Total!$E$12</f>
        <v>78497.467001731813</v>
      </c>
      <c r="J10" s="6">
        <f>[9]Total!$E$12</f>
        <v>84361.543713115505</v>
      </c>
      <c r="K10" s="28">
        <f>B10/B$18</f>
        <v>0.82763789049541292</v>
      </c>
      <c r="L10" s="29">
        <f t="shared" ref="L10:S18" si="0">C10/C$18</f>
        <v>0.83563457618246639</v>
      </c>
      <c r="M10" s="29">
        <f t="shared" si="0"/>
        <v>0.82461352022886103</v>
      </c>
      <c r="N10" s="29">
        <f t="shared" si="0"/>
        <v>0.82854876042984382</v>
      </c>
      <c r="O10" s="29">
        <f t="shared" si="0"/>
        <v>0.82957182269084451</v>
      </c>
      <c r="P10" s="29">
        <f t="shared" si="0"/>
        <v>0.83974022025307027</v>
      </c>
      <c r="Q10" s="29">
        <f t="shared" si="0"/>
        <v>0.8525233038778538</v>
      </c>
      <c r="R10" s="29">
        <f t="shared" si="0"/>
        <v>0.84188445161868808</v>
      </c>
      <c r="S10" s="46">
        <f t="shared" si="0"/>
        <v>0.84269491876587155</v>
      </c>
      <c r="T10" s="29">
        <f>B10/Tabela1!B10</f>
        <v>1.5254815066654118E-2</v>
      </c>
      <c r="U10" s="9">
        <f>C10/Tabela1!C10</f>
        <v>1.5887308424204907E-2</v>
      </c>
      <c r="V10" s="9">
        <f>D10/Tabela1!D10</f>
        <v>1.4550204986170283E-2</v>
      </c>
      <c r="W10" s="9">
        <f>E10/Tabela1!E10</f>
        <v>1.5111028275289382E-2</v>
      </c>
      <c r="X10" s="9">
        <f>F10/Tabela1!F10</f>
        <v>1.4458417599351464E-2</v>
      </c>
      <c r="Y10" s="9">
        <f>G10/Tabela1!G10</f>
        <v>1.4100157497794873E-2</v>
      </c>
      <c r="Z10" s="9">
        <f>H10/Tabela1!H10</f>
        <v>1.4005716261394425E-2</v>
      </c>
      <c r="AA10" s="9">
        <f>I10/Tabela1!I10</f>
        <v>1.3839649353981584E-2</v>
      </c>
      <c r="AB10" s="9">
        <f>J10/Tabela1!J10</f>
        <v>1.4034177106396544E-2</v>
      </c>
    </row>
    <row r="11" spans="1:28" ht="18.75" x14ac:dyDescent="0.3">
      <c r="A11" s="30" t="s">
        <v>34</v>
      </c>
      <c r="B11" s="14">
        <f>+B12+B13</f>
        <v>22227.142908608454</v>
      </c>
      <c r="C11" s="8">
        <f t="shared" ref="C11:I11" si="1">+C12+C13</f>
        <v>26069.501759494</v>
      </c>
      <c r="D11" s="8">
        <f t="shared" si="1"/>
        <v>28219.896545909411</v>
      </c>
      <c r="E11" s="8">
        <f t="shared" si="1"/>
        <v>32149.96123998288</v>
      </c>
      <c r="F11" s="8">
        <f t="shared" si="1"/>
        <v>35031.329488438147</v>
      </c>
      <c r="G11" s="8">
        <f t="shared" si="1"/>
        <v>35772.495969556585</v>
      </c>
      <c r="H11" s="8">
        <f t="shared" si="1"/>
        <v>35920.295915473849</v>
      </c>
      <c r="I11" s="8">
        <f t="shared" si="1"/>
        <v>36710.681505453875</v>
      </c>
      <c r="J11" s="8">
        <f t="shared" ref="J11" si="2">+J12+J13</f>
        <v>38690.131106712011</v>
      </c>
      <c r="K11" s="31">
        <f t="shared" ref="K11:K18" si="3">B11/B$18</f>
        <v>0.36511487287679723</v>
      </c>
      <c r="L11" s="32">
        <f t="shared" si="0"/>
        <v>0.3685547811089564</v>
      </c>
      <c r="M11" s="32">
        <f t="shared" si="0"/>
        <v>0.39062626786207405</v>
      </c>
      <c r="N11" s="32">
        <f t="shared" si="0"/>
        <v>0.38710998133573588</v>
      </c>
      <c r="O11" s="32">
        <f t="shared" si="0"/>
        <v>0.40419842707322279</v>
      </c>
      <c r="P11" s="32">
        <f t="shared" si="0"/>
        <v>0.41322913592310123</v>
      </c>
      <c r="Q11" s="32">
        <f t="shared" si="0"/>
        <v>0.40341850701331983</v>
      </c>
      <c r="R11" s="32">
        <f t="shared" si="0"/>
        <v>0.3937216466753698</v>
      </c>
      <c r="S11" s="47">
        <f t="shared" si="0"/>
        <v>0.38647914031642749</v>
      </c>
      <c r="T11" s="32">
        <f>B11/Tabela1!B11</f>
        <v>1.3735805380461163E-2</v>
      </c>
      <c r="U11" s="10">
        <f>C11/Tabela1!C11</f>
        <v>1.4116184734136858E-2</v>
      </c>
      <c r="V11" s="10">
        <f>D11/Tabela1!D11</f>
        <v>1.3706604035987696E-2</v>
      </c>
      <c r="W11" s="10">
        <f>E11/Tabela1!E11</f>
        <v>1.3943609304359597E-2</v>
      </c>
      <c r="X11" s="10">
        <f>F11/Tabela1!F11</f>
        <v>1.3926914694598742E-2</v>
      </c>
      <c r="Y11" s="10">
        <f>G11/Tabela1!G11</f>
        <v>1.3387809960088844E-2</v>
      </c>
      <c r="Z11" s="10">
        <f>H11/Tabela1!H11</f>
        <v>1.2817525865166541E-2</v>
      </c>
      <c r="AA11" s="10">
        <f>I11/Tabela1!I11</f>
        <v>1.2569839555346799E-2</v>
      </c>
      <c r="AB11" s="10">
        <f>J11/Tabela1!J11</f>
        <v>1.2661323699997356E-2</v>
      </c>
    </row>
    <row r="12" spans="1:28" ht="18.75" x14ac:dyDescent="0.3">
      <c r="A12" s="33" t="s">
        <v>35</v>
      </c>
      <c r="B12" s="15">
        <f>[1]Total!$G$12</f>
        <v>17534.759697780057</v>
      </c>
      <c r="C12" s="6">
        <f>[2]Total!$G$12</f>
        <v>20527.603748333659</v>
      </c>
      <c r="D12" s="6">
        <f>[3]Total!$G$12</f>
        <v>22320.182720884783</v>
      </c>
      <c r="E12" s="6">
        <f>[4]Total!$G$12</f>
        <v>25399.297011172224</v>
      </c>
      <c r="F12" s="6">
        <f>[5]Total!$G$12</f>
        <v>27871.633880225738</v>
      </c>
      <c r="G12" s="6">
        <f>[6]Total!$G$12</f>
        <v>28581.572671384452</v>
      </c>
      <c r="H12" s="6">
        <f>[7]Total!$G$12</f>
        <v>28694.803775313907</v>
      </c>
      <c r="I12" s="6">
        <f>[8]Total!$G$12</f>
        <v>29005.663709608034</v>
      </c>
      <c r="J12" s="6">
        <f>[9]Total!$G$12</f>
        <v>30514.822698311546</v>
      </c>
      <c r="K12" s="28">
        <f t="shared" si="3"/>
        <v>0.28803529019920115</v>
      </c>
      <c r="L12" s="29">
        <f t="shared" si="0"/>
        <v>0.29020679320820858</v>
      </c>
      <c r="M12" s="29">
        <f t="shared" si="0"/>
        <v>0.30896107858065869</v>
      </c>
      <c r="N12" s="29">
        <f t="shared" si="0"/>
        <v>0.30582685056888509</v>
      </c>
      <c r="O12" s="29">
        <f t="shared" si="0"/>
        <v>0.3215884392302652</v>
      </c>
      <c r="P12" s="29">
        <f t="shared" si="0"/>
        <v>0.3301625524920262</v>
      </c>
      <c r="Q12" s="29">
        <f t="shared" si="0"/>
        <v>0.32226947476483792</v>
      </c>
      <c r="R12" s="29">
        <f t="shared" si="0"/>
        <v>0.31108541738627948</v>
      </c>
      <c r="S12" s="46">
        <f t="shared" si="0"/>
        <v>0.30481526182540464</v>
      </c>
      <c r="T12" s="29">
        <f>B12/Tabela1!B12</f>
        <v>1.3728149706432043E-2</v>
      </c>
      <c r="U12" s="9">
        <f>C12/Tabela1!C12</f>
        <v>1.4121372504709614E-2</v>
      </c>
      <c r="V12" s="9">
        <f>D12/Tabela1!D12</f>
        <v>1.3718755955584526E-2</v>
      </c>
      <c r="W12" s="9">
        <f>E12/Tabela1!E12</f>
        <v>1.3938732095187834E-2</v>
      </c>
      <c r="X12" s="9">
        <f>F12/Tabela1!F12</f>
        <v>1.3932967648228805E-2</v>
      </c>
      <c r="Y12" s="9">
        <f>G12/Tabela1!G12</f>
        <v>1.3438465123687475E-2</v>
      </c>
      <c r="Z12" s="9">
        <f>H12/Tabela1!H12</f>
        <v>1.2871711635494099E-2</v>
      </c>
      <c r="AA12" s="9">
        <f>I12/Tabela1!I12</f>
        <v>1.2543776240935339E-2</v>
      </c>
      <c r="AB12" s="9">
        <f>J12/Tabela1!J12</f>
        <v>1.259746847758267E-2</v>
      </c>
    </row>
    <row r="13" spans="1:28" ht="18.75" x14ac:dyDescent="0.3">
      <c r="A13" s="33" t="s">
        <v>36</v>
      </c>
      <c r="B13" s="15">
        <f>[1]Total!$J$12+[1]Total!$P$12</f>
        <v>4692.3832108283959</v>
      </c>
      <c r="C13" s="6">
        <f>[2]Total!$J$12+[2]Total!$P$12</f>
        <v>5541.8980111603405</v>
      </c>
      <c r="D13" s="6">
        <f>[3]Total!$J$12+[3]Total!$P$12</f>
        <v>5899.7138250246271</v>
      </c>
      <c r="E13" s="6">
        <f>[4]Total!$J$12+[4]Total!$P$12</f>
        <v>6750.6642288106559</v>
      </c>
      <c r="F13" s="6">
        <f>[5]Total!$J$12+[5]Total!$P$12</f>
        <v>7159.6956082124052</v>
      </c>
      <c r="G13" s="6">
        <f>[6]Total!$J$12+[6]Total!$P$12</f>
        <v>7190.9232981721343</v>
      </c>
      <c r="H13" s="6">
        <f>[7]Total!$J$12+[7]Total!$P$12</f>
        <v>7225.4921401599431</v>
      </c>
      <c r="I13" s="6">
        <f>[8]Total!$J$12+[8]Total!$P$12</f>
        <v>7705.0177958458416</v>
      </c>
      <c r="J13" s="6">
        <f>[9]Total!$J$12+[9]Total!$P$12</f>
        <v>8175.3084084004659</v>
      </c>
      <c r="K13" s="28">
        <f t="shared" si="3"/>
        <v>7.7079582677596015E-2</v>
      </c>
      <c r="L13" s="29">
        <f t="shared" si="0"/>
        <v>7.8347987900747831E-2</v>
      </c>
      <c r="M13" s="29">
        <f t="shared" si="0"/>
        <v>8.1665189281415348E-2</v>
      </c>
      <c r="N13" s="29">
        <f t="shared" si="0"/>
        <v>8.12831307668508E-2</v>
      </c>
      <c r="O13" s="29">
        <f t="shared" si="0"/>
        <v>8.2609987842957547E-2</v>
      </c>
      <c r="P13" s="29">
        <f t="shared" si="0"/>
        <v>8.306658343107505E-2</v>
      </c>
      <c r="Q13" s="29">
        <f t="shared" si="0"/>
        <v>8.1149032248481925E-2</v>
      </c>
      <c r="R13" s="29">
        <f t="shared" si="0"/>
        <v>8.2636229289090299E-2</v>
      </c>
      <c r="S13" s="46">
        <f t="shared" si="0"/>
        <v>8.1663878491022843E-2</v>
      </c>
      <c r="T13" s="29">
        <f>B13/Tabela1!B13</f>
        <v>1.3764489258967734E-2</v>
      </c>
      <c r="U13" s="9">
        <f>C13/Tabela1!C13</f>
        <v>1.4097002007397984E-2</v>
      </c>
      <c r="V13" s="9">
        <f>D13/Tabela1!D13</f>
        <v>1.3660824239239555E-2</v>
      </c>
      <c r="W13" s="9">
        <f>E13/Tabela1!E13</f>
        <v>1.3961990367817071E-2</v>
      </c>
      <c r="X13" s="9">
        <f>F13/Tabela1!F13</f>
        <v>1.390340144518488E-2</v>
      </c>
      <c r="Y13" s="9">
        <f>G13/Tabela1!G13</f>
        <v>1.319019189938613E-2</v>
      </c>
      <c r="Z13" s="9">
        <f>H13/Tabela1!H13</f>
        <v>1.2606765734544799E-2</v>
      </c>
      <c r="AA13" s="9">
        <f>I13/Tabela1!I13</f>
        <v>1.2668934292441805E-2</v>
      </c>
      <c r="AB13" s="9">
        <f>J13/Tabela1!J13</f>
        <v>1.2905494942026861E-2</v>
      </c>
    </row>
    <row r="14" spans="1:28" ht="18.75" x14ac:dyDescent="0.3">
      <c r="A14" s="30" t="s">
        <v>43</v>
      </c>
      <c r="B14" s="14">
        <f t="shared" ref="B14:I14" si="4">+B15+B16</f>
        <v>11260.29233342149</v>
      </c>
      <c r="C14" s="8">
        <f t="shared" si="4"/>
        <v>12328.378709053</v>
      </c>
      <c r="D14" s="8">
        <f t="shared" si="4"/>
        <v>13413.043178954531</v>
      </c>
      <c r="E14" s="8">
        <f t="shared" si="4"/>
        <v>15090.755475727294</v>
      </c>
      <c r="F14" s="8">
        <f t="shared" si="4"/>
        <v>15704.432062293599</v>
      </c>
      <c r="G14" s="8">
        <f t="shared" si="4"/>
        <v>14789.095339926258</v>
      </c>
      <c r="H14" s="8">
        <f t="shared" si="4"/>
        <v>14042.676514630528</v>
      </c>
      <c r="I14" s="8">
        <f t="shared" si="4"/>
        <v>15885.987701264541</v>
      </c>
      <c r="J14" s="8">
        <f t="shared" ref="J14" si="5">+J15+J16</f>
        <v>17139.662553025471</v>
      </c>
      <c r="K14" s="31">
        <f t="shared" si="3"/>
        <v>0.18496755164517689</v>
      </c>
      <c r="L14" s="32">
        <f t="shared" si="0"/>
        <v>0.17429112985976525</v>
      </c>
      <c r="M14" s="32">
        <f t="shared" si="0"/>
        <v>0.18566641408993198</v>
      </c>
      <c r="N14" s="32">
        <f t="shared" si="0"/>
        <v>0.18170417149013202</v>
      </c>
      <c r="O14" s="32">
        <f t="shared" si="0"/>
        <v>0.18120085164773375</v>
      </c>
      <c r="P14" s="32">
        <f t="shared" si="0"/>
        <v>0.170837536570078</v>
      </c>
      <c r="Q14" s="32">
        <f t="shared" si="0"/>
        <v>0.15771238653863204</v>
      </c>
      <c r="R14" s="32">
        <f t="shared" si="0"/>
        <v>0.17037703960568895</v>
      </c>
      <c r="S14" s="47">
        <f t="shared" si="0"/>
        <v>0.17120960460270418</v>
      </c>
      <c r="T14" s="32">
        <f>B14/Tabela1!B14</f>
        <v>1.7990705043851588E-2</v>
      </c>
      <c r="U14" s="10">
        <f>C14/Tabela1!C14</f>
        <v>1.7679150355713141E-2</v>
      </c>
      <c r="V14" s="10">
        <f>D14/Tabela1!D14</f>
        <v>1.7521845972006071E-2</v>
      </c>
      <c r="W14" s="10">
        <f>E14/Tabela1!E14</f>
        <v>1.8227642381629324E-2</v>
      </c>
      <c r="X14" s="10">
        <f>F14/Tabela1!F14</f>
        <v>1.8211356813694898E-2</v>
      </c>
      <c r="Y14" s="10">
        <f>G14/Tabela1!G14</f>
        <v>1.6451796114208793E-2</v>
      </c>
      <c r="Z14" s="10">
        <f>H14/Tabela1!H14</f>
        <v>1.542524085221458E-2</v>
      </c>
      <c r="AA14" s="10">
        <f>I14/Tabela1!I14</f>
        <v>1.6154327230896891E-2</v>
      </c>
      <c r="AB14" s="10">
        <f>J14/Tabela1!J14</f>
        <v>1.5911929868250956E-2</v>
      </c>
    </row>
    <row r="15" spans="1:28" ht="18.75" x14ac:dyDescent="0.3">
      <c r="A15" s="33" t="s">
        <v>37</v>
      </c>
      <c r="B15" s="15">
        <f>[1]Impostos!$B$12</f>
        <v>10492.909285786433</v>
      </c>
      <c r="C15" s="6">
        <f>[2]Impostos!$B$12</f>
        <v>11626.289835443515</v>
      </c>
      <c r="D15" s="6">
        <f>[3]Impostos!$B$12</f>
        <v>12670.392960978126</v>
      </c>
      <c r="E15" s="6">
        <f>[4]Impostos!$B$12</f>
        <v>14239.236838346769</v>
      </c>
      <c r="F15" s="6">
        <f>[5]Impostos!$B$12</f>
        <v>14770.77898759221</v>
      </c>
      <c r="G15" s="6">
        <f>[6]Impostos!$B$12</f>
        <v>13873.398138474708</v>
      </c>
      <c r="H15" s="6">
        <f>[7]Impostos!$B$12</f>
        <v>13131.292871422491</v>
      </c>
      <c r="I15" s="6">
        <f>[8]Impostos!$B$12</f>
        <v>14742.72391853642</v>
      </c>
      <c r="J15" s="6">
        <f>[9]Impostos!$B$12</f>
        <v>15747.691354615978</v>
      </c>
      <c r="K15" s="28">
        <f t="shared" si="3"/>
        <v>0.17236210950458716</v>
      </c>
      <c r="L15" s="29">
        <f t="shared" si="0"/>
        <v>0.16436542381753361</v>
      </c>
      <c r="M15" s="29">
        <f t="shared" si="0"/>
        <v>0.17538647977113911</v>
      </c>
      <c r="N15" s="29">
        <f t="shared" si="0"/>
        <v>0.17145123957015621</v>
      </c>
      <c r="O15" s="29">
        <f t="shared" si="0"/>
        <v>0.17042817730915541</v>
      </c>
      <c r="P15" s="29">
        <f t="shared" si="0"/>
        <v>0.16025977974692959</v>
      </c>
      <c r="Q15" s="29">
        <f t="shared" si="0"/>
        <v>0.14747669612214631</v>
      </c>
      <c r="R15" s="29">
        <f t="shared" si="0"/>
        <v>0.15811554838131175</v>
      </c>
      <c r="S15" s="46">
        <f t="shared" si="0"/>
        <v>0.15730508123412865</v>
      </c>
      <c r="T15" s="29">
        <f>B15/Tabela1!B15</f>
        <v>1.7997913036698416E-2</v>
      </c>
      <c r="U15" s="9">
        <f>C15/Tabela1!C15</f>
        <v>1.7725137380025208E-2</v>
      </c>
      <c r="V15" s="9">
        <f>D15/Tabela1!D15</f>
        <v>1.7585531402424328E-2</v>
      </c>
      <c r="W15" s="9">
        <f>E15/Tabela1!E15</f>
        <v>1.8305679605128307E-2</v>
      </c>
      <c r="X15" s="9">
        <f>F15/Tabela1!F15</f>
        <v>1.8321055467837414E-2</v>
      </c>
      <c r="Y15" s="9">
        <f>G15/Tabela1!G15</f>
        <v>1.6512293871207961E-2</v>
      </c>
      <c r="Z15" s="9">
        <f>H15/Tabela1!H15</f>
        <v>1.5457563420885258E-2</v>
      </c>
      <c r="AA15" s="9">
        <f>I15/Tabela1!I15</f>
        <v>1.6137787209429932E-2</v>
      </c>
      <c r="AB15" s="9">
        <f>J15/Tabela1!J15</f>
        <v>1.5858846006273943E-2</v>
      </c>
    </row>
    <row r="16" spans="1:28" ht="18.75" x14ac:dyDescent="0.3">
      <c r="A16" s="34" t="s">
        <v>42</v>
      </c>
      <c r="B16" s="15">
        <f>[1]Total!$Q$12</f>
        <v>767.38304763505778</v>
      </c>
      <c r="C16" s="6">
        <f>[2]Total!$Q$12</f>
        <v>702.08887360948574</v>
      </c>
      <c r="D16" s="6">
        <f>[3]Total!$Q$12</f>
        <v>742.6502179764052</v>
      </c>
      <c r="E16" s="6">
        <f>[4]Total!$Q$12</f>
        <v>851.5186373805243</v>
      </c>
      <c r="F16" s="6">
        <f>[5]Total!$Q$12</f>
        <v>933.65307470138873</v>
      </c>
      <c r="G16" s="6">
        <f>[6]Total!$Q$12</f>
        <v>915.69720145154963</v>
      </c>
      <c r="H16" s="6">
        <f>[7]Total!$Q$12</f>
        <v>911.38364320803726</v>
      </c>
      <c r="I16" s="6">
        <f>[8]Total!$Q$12</f>
        <v>1143.2637827281219</v>
      </c>
      <c r="J16" s="6">
        <f>[9]Total!$Q$12</f>
        <v>1391.971198409494</v>
      </c>
      <c r="K16" s="28">
        <f t="shared" si="3"/>
        <v>1.2605442140589737E-2</v>
      </c>
      <c r="L16" s="29">
        <f t="shared" si="0"/>
        <v>9.9257060422316325E-3</v>
      </c>
      <c r="M16" s="29">
        <f t="shared" si="0"/>
        <v>1.0279934318792884E-2</v>
      </c>
      <c r="N16" s="29">
        <f t="shared" si="0"/>
        <v>1.0252931919975825E-2</v>
      </c>
      <c r="O16" s="29">
        <f t="shared" si="0"/>
        <v>1.0772674338578318E-2</v>
      </c>
      <c r="P16" s="29">
        <f t="shared" si="0"/>
        <v>1.0577756823148401E-2</v>
      </c>
      <c r="Q16" s="29">
        <f t="shared" si="0"/>
        <v>1.0235690416485713E-2</v>
      </c>
      <c r="R16" s="29">
        <f t="shared" si="0"/>
        <v>1.2261491224377179E-2</v>
      </c>
      <c r="S16" s="46">
        <f t="shared" si="0"/>
        <v>1.3904523368575538E-2</v>
      </c>
      <c r="T16" s="29">
        <f>B16/Tabela1!B16</f>
        <v>1.7892721685204668E-2</v>
      </c>
      <c r="U16" s="9">
        <f>C16/Tabela1!C16</f>
        <v>1.6950889051147677E-2</v>
      </c>
      <c r="V16" s="9">
        <f>D16/Tabela1!D16</f>
        <v>1.6502238028051577E-2</v>
      </c>
      <c r="W16" s="9">
        <f>E16/Tabela1!E16</f>
        <v>1.7014719205941022E-2</v>
      </c>
      <c r="X16" s="9">
        <f>F16/Tabela1!F16</f>
        <v>1.6635540494287449E-2</v>
      </c>
      <c r="Y16" s="9">
        <f>G16/Tabela1!G16</f>
        <v>1.5586600647696978E-2</v>
      </c>
      <c r="Z16" s="9">
        <f>H16/Tabela1!H16</f>
        <v>1.4974100341877584E-2</v>
      </c>
      <c r="AA16" s="9">
        <f>I16/Tabela1!I16</f>
        <v>1.6370693950514374E-2</v>
      </c>
      <c r="AB16" s="9">
        <f>J16/Tabela1!J16</f>
        <v>1.6538206166425009E-2</v>
      </c>
    </row>
    <row r="17" spans="1:28" ht="37.5" x14ac:dyDescent="0.3">
      <c r="A17" s="35" t="s">
        <v>41</v>
      </c>
      <c r="B17" s="14">
        <f>[1]Total!$V$12</f>
        <v>27389.687438504316</v>
      </c>
      <c r="C17" s="8">
        <f>[2]Total!$V$12</f>
        <v>32336.520754122343</v>
      </c>
      <c r="D17" s="8">
        <f>[3]Total!$V$12</f>
        <v>30609.760952586548</v>
      </c>
      <c r="E17" s="8">
        <f>[4]Total!$V$12</f>
        <v>35810.516241519108</v>
      </c>
      <c r="F17" s="8">
        <f>[5]Total!$V$12</f>
        <v>35932.882219354047</v>
      </c>
      <c r="G17" s="8">
        <f>[6]Total!$V$12</f>
        <v>36006.592924780758</v>
      </c>
      <c r="H17" s="8">
        <f>[7]Total!$V$12</f>
        <v>39076.80956058119</v>
      </c>
      <c r="I17" s="8">
        <f>[8]Total!$V$12</f>
        <v>40643.521713549817</v>
      </c>
      <c r="J17" s="8">
        <f>[9]Total!$V$12</f>
        <v>44279.441407993996</v>
      </c>
      <c r="K17" s="31">
        <f t="shared" si="3"/>
        <v>0.44991757547802591</v>
      </c>
      <c r="L17" s="32">
        <f t="shared" si="0"/>
        <v>0.4571540890312783</v>
      </c>
      <c r="M17" s="32">
        <f t="shared" si="0"/>
        <v>0.42370731804799405</v>
      </c>
      <c r="N17" s="32">
        <f t="shared" si="0"/>
        <v>0.43118584717413211</v>
      </c>
      <c r="O17" s="32">
        <f t="shared" si="0"/>
        <v>0.41460072127904346</v>
      </c>
      <c r="P17" s="32">
        <f t="shared" si="0"/>
        <v>0.41593332750682072</v>
      </c>
      <c r="Q17" s="32">
        <f t="shared" si="0"/>
        <v>0.43886910644804827</v>
      </c>
      <c r="R17" s="32">
        <f t="shared" si="0"/>
        <v>0.43590131371894114</v>
      </c>
      <c r="S17" s="47">
        <f t="shared" si="0"/>
        <v>0.44231125508086849</v>
      </c>
      <c r="T17" s="32">
        <f>B17/Tabela1!B17</f>
        <v>1.6683104760924168E-2</v>
      </c>
      <c r="U17" s="10">
        <f>C17/Tabela1!C17</f>
        <v>1.7648424953716924E-2</v>
      </c>
      <c r="V17" s="10">
        <f>D17/Tabela1!D17</f>
        <v>1.5378682774930265E-2</v>
      </c>
      <c r="W17" s="10">
        <f>E17/Tabela1!E17</f>
        <v>1.6292311168884053E-2</v>
      </c>
      <c r="X17" s="10">
        <f>F17/Tabela1!F17</f>
        <v>1.4964296469764533E-2</v>
      </c>
      <c r="Y17" s="10">
        <f>G17/Tabela1!G17</f>
        <v>1.4849108278338703E-2</v>
      </c>
      <c r="Z17" s="10">
        <f>H17/Tabela1!H17</f>
        <v>1.5285145037117373E-2</v>
      </c>
      <c r="AA17" s="53">
        <f>I17/Tabela1!I17</f>
        <v>1.5156710202464506E-2</v>
      </c>
      <c r="AB17" s="53">
        <f>J17/Tabela1!J17</f>
        <v>1.5421874891768305E-2</v>
      </c>
    </row>
    <row r="18" spans="1:28" ht="18.75" x14ac:dyDescent="0.3">
      <c r="A18" s="36" t="s">
        <v>38</v>
      </c>
      <c r="B18" s="37">
        <f t="shared" ref="B18:I18" si="6">B11+B14+B17</f>
        <v>60877.122680534259</v>
      </c>
      <c r="C18" s="38">
        <f t="shared" si="6"/>
        <v>70734.401222669345</v>
      </c>
      <c r="D18" s="38">
        <f t="shared" si="6"/>
        <v>72242.700677450484</v>
      </c>
      <c r="E18" s="38">
        <f t="shared" si="6"/>
        <v>83051.23295722928</v>
      </c>
      <c r="F18" s="38">
        <f t="shared" si="6"/>
        <v>86668.643770085793</v>
      </c>
      <c r="G18" s="38">
        <f t="shared" si="6"/>
        <v>86568.184234263608</v>
      </c>
      <c r="H18" s="38">
        <f t="shared" si="6"/>
        <v>89039.781990685558</v>
      </c>
      <c r="I18" s="38">
        <f t="shared" si="6"/>
        <v>93240.190920268244</v>
      </c>
      <c r="J18" s="38">
        <f t="shared" ref="J18" si="7">J11+J14+J17</f>
        <v>100109.23506773147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1.5666371496493383E-2</v>
      </c>
      <c r="U18" s="40">
        <f>C18/Tabela1!C18</f>
        <v>1.6162757552395865E-2</v>
      </c>
      <c r="V18" s="40">
        <f>D18/Tabela1!D18</f>
        <v>1.5004424037221104E-2</v>
      </c>
      <c r="W18" s="40">
        <f>E18/Tabela1!E18</f>
        <v>1.5577113374484156E-2</v>
      </c>
      <c r="X18" s="40">
        <f>F18/Tabela1!F18</f>
        <v>1.4997292255100518E-2</v>
      </c>
      <c r="Y18" s="40">
        <f>G18/Tabela1!G18</f>
        <v>1.4438168706503995E-2</v>
      </c>
      <c r="Z18" s="40">
        <f>H18/Tabela1!H18</f>
        <v>1.4202444343426568E-2</v>
      </c>
      <c r="AA18" s="52">
        <f>I18/Tabela1!I18</f>
        <v>1.4158452395075242E-2</v>
      </c>
      <c r="AB18" s="52">
        <f>J18/Tabela1!J18</f>
        <v>1.4292864045388511E-2</v>
      </c>
    </row>
    <row r="19" spans="1:28" ht="18.75" x14ac:dyDescent="0.3">
      <c r="A19" s="41" t="s">
        <v>39</v>
      </c>
      <c r="B19" s="16">
        <f>[10]PIB_UF!B$8</f>
        <v>60877.122680534223</v>
      </c>
      <c r="C19" s="7">
        <f>[10]PIB_UF!C$8</f>
        <v>70734.401222669316</v>
      </c>
      <c r="D19" s="7">
        <f>[10]PIB_UF!D$8</f>
        <v>72242.700677450397</v>
      </c>
      <c r="E19" s="7">
        <f>[10]PIB_UF!E$8</f>
        <v>83051.232957229149</v>
      </c>
      <c r="F19" s="7">
        <f>[10]PIB_UF!F$8</f>
        <v>86668.643770085793</v>
      </c>
      <c r="G19" s="7">
        <f>[10]PIB_UF!G$8</f>
        <v>86568.184234263463</v>
      </c>
      <c r="H19" s="7">
        <f>[10]PIB_UF!H$8</f>
        <v>89039.781990685558</v>
      </c>
      <c r="I19" s="7">
        <f>[10]PIB_UF!I$8</f>
        <v>93240.190920268331</v>
      </c>
      <c r="J19" s="7">
        <f>[10]PIB_UF!J$8</f>
        <v>100109.23506773145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6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[1]Total!$E$13</f>
        <v>6067.3271676149088</v>
      </c>
      <c r="C10" s="6">
        <f>[2]Total!$E$13</f>
        <v>6722.0447124341699</v>
      </c>
      <c r="D10" s="6">
        <f>[3]Total!$E$13</f>
        <v>7065.8271023361685</v>
      </c>
      <c r="E10" s="6">
        <f>[4]Total!$E$13</f>
        <v>8339.3279112693381</v>
      </c>
      <c r="F10" s="6">
        <f>[5]Total!$E$13</f>
        <v>8993.027309121504</v>
      </c>
      <c r="G10" s="6">
        <f>[6]Total!$E$13</f>
        <v>9441.3385913706807</v>
      </c>
      <c r="H10" s="6">
        <f>[7]Total!$E$13</f>
        <v>10177.503604112368</v>
      </c>
      <c r="I10" s="6">
        <f>[8]Total!$E$13</f>
        <v>11182.83090693132</v>
      </c>
      <c r="J10" s="6">
        <f>[9]Total!$E$13</f>
        <v>12267.0892085581</v>
      </c>
      <c r="K10" s="28">
        <f>B10/B$18</f>
        <v>0.91387101240716728</v>
      </c>
      <c r="L10" s="29">
        <f t="shared" ref="L10:S18" si="0">C10/C$18</f>
        <v>0.92035913030198491</v>
      </c>
      <c r="M10" s="29">
        <f t="shared" si="0"/>
        <v>0.9162753334612862</v>
      </c>
      <c r="N10" s="29">
        <f t="shared" si="0"/>
        <v>0.92548908707777289</v>
      </c>
      <c r="O10" s="29">
        <f t="shared" si="0"/>
        <v>0.92291814741540257</v>
      </c>
      <c r="P10" s="29">
        <f t="shared" si="0"/>
        <v>0.9217442187020759</v>
      </c>
      <c r="Q10" s="29">
        <f t="shared" si="0"/>
        <v>0.92411553550995795</v>
      </c>
      <c r="R10" s="29">
        <f t="shared" si="0"/>
        <v>0.92384135558757685</v>
      </c>
      <c r="S10" s="46">
        <f t="shared" si="0"/>
        <v>0.91750938462647069</v>
      </c>
      <c r="T10" s="29">
        <f>B10/Tabela1!B10</f>
        <v>1.8370030542245205E-3</v>
      </c>
      <c r="U10" s="9">
        <f>C10/Tabela1!C10</f>
        <v>1.8067773623844379E-3</v>
      </c>
      <c r="V10" s="9">
        <f>D10/Tabela1!D10</f>
        <v>1.7257889894938721E-3</v>
      </c>
      <c r="W10" s="9">
        <f>E10/Tabela1!E10</f>
        <v>1.8313059781958753E-3</v>
      </c>
      <c r="X10" s="9">
        <f>F10/Tabela1!F10</f>
        <v>1.8084673962294147E-3</v>
      </c>
      <c r="Y10" s="9">
        <f>G10/Tabela1!G10</f>
        <v>1.8312779812422765E-3</v>
      </c>
      <c r="Z10" s="9">
        <f>H10/Tabela1!H10</f>
        <v>1.8778298630679E-3</v>
      </c>
      <c r="AA10" s="9">
        <f>I10/Tabela1!I10</f>
        <v>1.9716108614483427E-3</v>
      </c>
      <c r="AB10" s="9">
        <f>J10/Tabela1!J10</f>
        <v>2.0407225253999835E-3</v>
      </c>
    </row>
    <row r="11" spans="1:28" ht="18.75" x14ac:dyDescent="0.3">
      <c r="A11" s="30" t="s">
        <v>34</v>
      </c>
      <c r="B11" s="14">
        <f>+B12+B13</f>
        <v>3807.6484052418227</v>
      </c>
      <c r="C11" s="8">
        <f t="shared" ref="C11:I11" si="1">+C12+C13</f>
        <v>4300.9994685276879</v>
      </c>
      <c r="D11" s="8">
        <f t="shared" si="1"/>
        <v>4488.2058259162495</v>
      </c>
      <c r="E11" s="8">
        <f t="shared" si="1"/>
        <v>5221.8016955067778</v>
      </c>
      <c r="F11" s="8">
        <f t="shared" si="1"/>
        <v>5403.0745658849319</v>
      </c>
      <c r="G11" s="8">
        <f t="shared" si="1"/>
        <v>6048.7692983020543</v>
      </c>
      <c r="H11" s="8">
        <f t="shared" si="1"/>
        <v>6680.5037534639323</v>
      </c>
      <c r="I11" s="8">
        <f t="shared" si="1"/>
        <v>7302.2121095039101</v>
      </c>
      <c r="J11" s="8">
        <f t="shared" ref="J11" si="2">+J12+J13</f>
        <v>7510.442882270363</v>
      </c>
      <c r="K11" s="31">
        <f t="shared" ref="K11:K18" si="3">B11/B$18</f>
        <v>0.57351440046981428</v>
      </c>
      <c r="L11" s="32">
        <f t="shared" si="0"/>
        <v>0.58887798276039927</v>
      </c>
      <c r="M11" s="32">
        <f t="shared" si="0"/>
        <v>0.58201711281961721</v>
      </c>
      <c r="N11" s="32">
        <f t="shared" si="0"/>
        <v>0.57950958824212262</v>
      </c>
      <c r="O11" s="32">
        <f t="shared" si="0"/>
        <v>0.55449576625170105</v>
      </c>
      <c r="P11" s="32">
        <f t="shared" si="0"/>
        <v>0.59053258995164359</v>
      </c>
      <c r="Q11" s="32">
        <f t="shared" si="0"/>
        <v>0.60658856471582001</v>
      </c>
      <c r="R11" s="32">
        <f t="shared" si="0"/>
        <v>0.60325382635006719</v>
      </c>
      <c r="S11" s="47">
        <f t="shared" si="0"/>
        <v>0.56173895127270446</v>
      </c>
      <c r="T11" s="32">
        <f>B11/Tabela1!B11</f>
        <v>2.3530292519678294E-3</v>
      </c>
      <c r="U11" s="10">
        <f>C11/Tabela1!C11</f>
        <v>2.3289168929763126E-3</v>
      </c>
      <c r="V11" s="10">
        <f>D11/Tabela1!D11</f>
        <v>2.1799534235629383E-3</v>
      </c>
      <c r="W11" s="10">
        <f>E11/Tabela1!E11</f>
        <v>2.2647231877977779E-3</v>
      </c>
      <c r="X11" s="10">
        <f>F11/Tabela1!F11</f>
        <v>2.1480246301377377E-3</v>
      </c>
      <c r="Y11" s="10">
        <f>G11/Tabela1!G11</f>
        <v>2.2637440207416318E-3</v>
      </c>
      <c r="Z11" s="10">
        <f>H11/Tabela1!H11</f>
        <v>2.383820274027287E-3</v>
      </c>
      <c r="AA11" s="10">
        <f>I11/Tabela1!I11</f>
        <v>2.5002977567152584E-3</v>
      </c>
      <c r="AB11" s="10">
        <f>J11/Tabela1!J11</f>
        <v>2.4577882199595205E-3</v>
      </c>
    </row>
    <row r="12" spans="1:28" ht="18.75" x14ac:dyDescent="0.3">
      <c r="A12" s="33" t="s">
        <v>35</v>
      </c>
      <c r="B12" s="15">
        <f>[1]Total!$G$13</f>
        <v>3002.9181970755958</v>
      </c>
      <c r="C12" s="6">
        <f>[2]Total!$G$13</f>
        <v>3387.3220194780151</v>
      </c>
      <c r="D12" s="6">
        <f>[3]Total!$G$13</f>
        <v>3552.2807874338537</v>
      </c>
      <c r="E12" s="6">
        <f>[4]Total!$G$13</f>
        <v>4126.5409381186937</v>
      </c>
      <c r="F12" s="6">
        <f>[5]Total!$G$13</f>
        <v>4250.5902503198304</v>
      </c>
      <c r="G12" s="6">
        <f>[6]Total!$G$13</f>
        <v>4776.0791492982125</v>
      </c>
      <c r="H12" s="6">
        <f>[7]Total!$G$13</f>
        <v>5287.6014527921143</v>
      </c>
      <c r="I12" s="6">
        <f>[8]Total!$G$13</f>
        <v>5724.7337359595567</v>
      </c>
      <c r="J12" s="6">
        <f>[9]Total!$G$13</f>
        <v>5880.2242069130734</v>
      </c>
      <c r="K12" s="28">
        <f t="shared" si="3"/>
        <v>0.45230458439513621</v>
      </c>
      <c r="L12" s="29">
        <f t="shared" si="0"/>
        <v>0.46378042415172049</v>
      </c>
      <c r="M12" s="29">
        <f t="shared" si="0"/>
        <v>0.46064915202608347</v>
      </c>
      <c r="N12" s="29">
        <f t="shared" si="0"/>
        <v>0.45795880030663311</v>
      </c>
      <c r="O12" s="29">
        <f t="shared" si="0"/>
        <v>0.4362209458952892</v>
      </c>
      <c r="P12" s="29">
        <f t="shared" si="0"/>
        <v>0.46628169314389911</v>
      </c>
      <c r="Q12" s="29">
        <f t="shared" si="0"/>
        <v>0.48011328103443895</v>
      </c>
      <c r="R12" s="29">
        <f t="shared" si="0"/>
        <v>0.47293443127435203</v>
      </c>
      <c r="S12" s="46">
        <f t="shared" si="0"/>
        <v>0.43980774915915438</v>
      </c>
      <c r="T12" s="29">
        <f>B12/Tabela1!B12</f>
        <v>2.3510165680138695E-3</v>
      </c>
      <c r="U12" s="9">
        <f>C12/Tabela1!C12</f>
        <v>2.3302104140790038E-3</v>
      </c>
      <c r="V12" s="9">
        <f>D12/Tabela1!D12</f>
        <v>2.1833545817220297E-3</v>
      </c>
      <c r="W12" s="9">
        <f>E12/Tabela1!E12</f>
        <v>2.264580338225942E-3</v>
      </c>
      <c r="X12" s="9">
        <f>F12/Tabela1!F12</f>
        <v>2.124860591169021E-3</v>
      </c>
      <c r="Y12" s="9">
        <f>G12/Tabela1!G12</f>
        <v>2.2456137670854776E-3</v>
      </c>
      <c r="Z12" s="9">
        <f>H12/Tabela1!H12</f>
        <v>2.3718747713588509E-3</v>
      </c>
      <c r="AA12" s="9">
        <f>I12/Tabela1!I12</f>
        <v>2.4757157685388084E-3</v>
      </c>
      <c r="AB12" s="9">
        <f>J12/Tabela1!J12</f>
        <v>2.4275395541395292E-3</v>
      </c>
    </row>
    <row r="13" spans="1:28" ht="18.75" x14ac:dyDescent="0.3">
      <c r="A13" s="33" t="s">
        <v>36</v>
      </c>
      <c r="B13" s="15">
        <f>[1]Total!$J$13+[1]Total!$P$13</f>
        <v>804.73020816622704</v>
      </c>
      <c r="C13" s="6">
        <f>[2]Total!$J$13+[2]Total!$P$13</f>
        <v>913.6774490496731</v>
      </c>
      <c r="D13" s="6">
        <f>[3]Total!$J$13+[3]Total!$P$13</f>
        <v>935.9250384823963</v>
      </c>
      <c r="E13" s="6">
        <f>[4]Total!$J$13+[4]Total!$P$13</f>
        <v>1095.2607573880844</v>
      </c>
      <c r="F13" s="6">
        <f>[5]Total!$J$13+[5]Total!$P$13</f>
        <v>1152.4843155651015</v>
      </c>
      <c r="G13" s="6">
        <f>[6]Total!$J$13+[6]Total!$P$13</f>
        <v>1272.6901490038415</v>
      </c>
      <c r="H13" s="6">
        <f>[7]Total!$J$13+[7]Total!$P$13</f>
        <v>1392.9023006718185</v>
      </c>
      <c r="I13" s="6">
        <f>[8]Total!$J$13+[8]Total!$P$13</f>
        <v>1577.4783735443536</v>
      </c>
      <c r="J13" s="6">
        <f>[9]Total!$J$13+[9]Total!$P$13</f>
        <v>1630.2186753572892</v>
      </c>
      <c r="K13" s="28">
        <f t="shared" si="3"/>
        <v>0.12120981607467805</v>
      </c>
      <c r="L13" s="29">
        <f t="shared" si="0"/>
        <v>0.12509755860867885</v>
      </c>
      <c r="M13" s="29">
        <f t="shared" si="0"/>
        <v>0.12136796079353383</v>
      </c>
      <c r="N13" s="29">
        <f t="shared" si="0"/>
        <v>0.12155078793548955</v>
      </c>
      <c r="O13" s="29">
        <f t="shared" si="0"/>
        <v>0.11827482035641183</v>
      </c>
      <c r="P13" s="29">
        <f t="shared" si="0"/>
        <v>0.12425089680774452</v>
      </c>
      <c r="Q13" s="29">
        <f t="shared" si="0"/>
        <v>0.12647528368138108</v>
      </c>
      <c r="R13" s="29">
        <f t="shared" si="0"/>
        <v>0.13031939507571522</v>
      </c>
      <c r="S13" s="46">
        <f t="shared" si="0"/>
        <v>0.12193120211355006</v>
      </c>
      <c r="T13" s="29">
        <f>B13/Tabela1!B13</f>
        <v>2.3605702707975153E-3</v>
      </c>
      <c r="U13" s="9">
        <f>C13/Tabela1!C13</f>
        <v>2.3241338630608835E-3</v>
      </c>
      <c r="V13" s="9">
        <f>D13/Tabela1!D13</f>
        <v>2.1671402768011654E-3</v>
      </c>
      <c r="W13" s="9">
        <f>E13/Tabela1!E13</f>
        <v>2.2652615545055241E-3</v>
      </c>
      <c r="X13" s="9">
        <f>F13/Tabela1!F13</f>
        <v>2.2380074482777333E-3</v>
      </c>
      <c r="Y13" s="9">
        <f>G13/Tabela1!G13</f>
        <v>2.3344745309807581E-3</v>
      </c>
      <c r="Z13" s="9">
        <f>H13/Tabela1!H13</f>
        <v>2.4302833156620652E-3</v>
      </c>
      <c r="AA13" s="9">
        <f>I13/Tabela1!I13</f>
        <v>2.5937603769009172E-3</v>
      </c>
      <c r="AB13" s="9">
        <f>J13/Tabela1!J13</f>
        <v>2.5734538464142849E-3</v>
      </c>
    </row>
    <row r="14" spans="1:28" ht="18.75" x14ac:dyDescent="0.3">
      <c r="A14" s="30" t="s">
        <v>43</v>
      </c>
      <c r="B14" s="14">
        <f t="shared" ref="B14:I14" si="4">+B15+B16</f>
        <v>604.4742528834928</v>
      </c>
      <c r="C14" s="8">
        <f t="shared" si="4"/>
        <v>609.31637129149919</v>
      </c>
      <c r="D14" s="8">
        <f t="shared" si="4"/>
        <v>670.95666694860006</v>
      </c>
      <c r="E14" s="8">
        <f t="shared" si="4"/>
        <v>690.71123041674605</v>
      </c>
      <c r="F14" s="8">
        <f t="shared" si="4"/>
        <v>780.74055944904114</v>
      </c>
      <c r="G14" s="8">
        <f t="shared" si="4"/>
        <v>825.59950840014574</v>
      </c>
      <c r="H14" s="8">
        <f t="shared" si="4"/>
        <v>862.1859528243989</v>
      </c>
      <c r="I14" s="8">
        <f t="shared" si="4"/>
        <v>959.61353060881504</v>
      </c>
      <c r="J14" s="8">
        <f t="shared" ref="J14" si="5">+J15+J16</f>
        <v>1161.3909129240578</v>
      </c>
      <c r="K14" s="31">
        <f t="shared" si="3"/>
        <v>9.1046927616705214E-2</v>
      </c>
      <c r="L14" s="32">
        <f t="shared" si="0"/>
        <v>8.3425491729217274E-2</v>
      </c>
      <c r="M14" s="32">
        <f t="shared" si="0"/>
        <v>8.7007654566460757E-2</v>
      </c>
      <c r="N14" s="32">
        <f t="shared" si="0"/>
        <v>7.6654343476398837E-2</v>
      </c>
      <c r="O14" s="32">
        <f t="shared" si="0"/>
        <v>8.0124256934916704E-2</v>
      </c>
      <c r="P14" s="32">
        <f t="shared" si="0"/>
        <v>8.060208480677214E-2</v>
      </c>
      <c r="Q14" s="32">
        <f t="shared" si="0"/>
        <v>7.8286332729132171E-2</v>
      </c>
      <c r="R14" s="32">
        <f t="shared" si="0"/>
        <v>7.9276050253817273E-2</v>
      </c>
      <c r="S14" s="47">
        <f t="shared" si="0"/>
        <v>8.6865518275054482E-2</v>
      </c>
      <c r="T14" s="32">
        <f>B14/Tabela1!B14</f>
        <v>9.6577581364844386E-4</v>
      </c>
      <c r="U14" s="10">
        <f>C14/Tabela1!C14</f>
        <v>8.7377229370393095E-4</v>
      </c>
      <c r="V14" s="10">
        <f>D14/Tabela1!D14</f>
        <v>8.7649008620281578E-4</v>
      </c>
      <c r="W14" s="10">
        <f>E14/Tabela1!E14</f>
        <v>8.3428807240711349E-4</v>
      </c>
      <c r="X14" s="10">
        <f>F14/Tabela1!F14</f>
        <v>9.0537148052546022E-4</v>
      </c>
      <c r="Y14" s="10">
        <f>G14/Tabela1!G14</f>
        <v>9.1841958361855644E-4</v>
      </c>
      <c r="Z14" s="10">
        <f>H14/Tabela1!H14</f>
        <v>9.4707201777782942E-4</v>
      </c>
      <c r="AA14" s="10">
        <f>I14/Tabela1!I14</f>
        <v>9.7582292521963376E-4</v>
      </c>
      <c r="AB14" s="10">
        <f>J14/Tabela1!J14</f>
        <v>1.0781992176858524E-3</v>
      </c>
    </row>
    <row r="15" spans="1:28" ht="18.75" x14ac:dyDescent="0.3">
      <c r="A15" s="33" t="s">
        <v>37</v>
      </c>
      <c r="B15" s="15">
        <f>[1]Impostos!$B$13</f>
        <v>571.82330902988861</v>
      </c>
      <c r="C15" s="6">
        <f>[2]Impostos!$B$13</f>
        <v>581.67455444435507</v>
      </c>
      <c r="D15" s="6">
        <f>[3]Impostos!$B$13</f>
        <v>645.64001273346162</v>
      </c>
      <c r="E15" s="6">
        <f>[4]Impostos!$B$13</f>
        <v>671.39736654104047</v>
      </c>
      <c r="F15" s="6">
        <f>[5]Impostos!$B$13</f>
        <v>751.09499934771156</v>
      </c>
      <c r="G15" s="6">
        <f>[6]Impostos!$B$13</f>
        <v>801.56654413990009</v>
      </c>
      <c r="H15" s="6">
        <f>[7]Impostos!$B$13</f>
        <v>835.73360815468993</v>
      </c>
      <c r="I15" s="6">
        <f>[8]Impostos!$B$13</f>
        <v>921.87823960702008</v>
      </c>
      <c r="J15" s="6">
        <f>[9]Impostos!$B$13</f>
        <v>1102.8985148396098</v>
      </c>
      <c r="K15" s="28">
        <f t="shared" si="3"/>
        <v>8.612898759283262E-2</v>
      </c>
      <c r="L15" s="29">
        <f t="shared" si="0"/>
        <v>7.9640869698015121E-2</v>
      </c>
      <c r="M15" s="29">
        <f t="shared" si="0"/>
        <v>8.372466653871373E-2</v>
      </c>
      <c r="N15" s="29">
        <f t="shared" si="0"/>
        <v>7.4510912922227196E-2</v>
      </c>
      <c r="O15" s="29">
        <f t="shared" si="0"/>
        <v>7.708185258459746E-2</v>
      </c>
      <c r="P15" s="29">
        <f t="shared" si="0"/>
        <v>7.8255781297924154E-2</v>
      </c>
      <c r="Q15" s="29">
        <f t="shared" si="0"/>
        <v>7.5884464490042117E-2</v>
      </c>
      <c r="R15" s="29">
        <f t="shared" si="0"/>
        <v>7.615864441242319E-2</v>
      </c>
      <c r="S15" s="46">
        <f t="shared" si="0"/>
        <v>8.249061537352935E-2</v>
      </c>
      <c r="T15" s="29">
        <f>B15/Tabela1!B15</f>
        <v>9.8081722694562607E-4</v>
      </c>
      <c r="U15" s="9">
        <f>C15/Tabela1!C15</f>
        <v>8.868058111332844E-4</v>
      </c>
      <c r="V15" s="9">
        <f>D15/Tabela1!D15</f>
        <v>8.9609870455899688E-4</v>
      </c>
      <c r="W15" s="9">
        <f>E15/Tabela1!E15</f>
        <v>8.6313509769910814E-4</v>
      </c>
      <c r="X15" s="9">
        <f>F15/Tabela1!F15</f>
        <v>9.3162677176499356E-4</v>
      </c>
      <c r="Y15" s="9">
        <f>G15/Tabela1!G15</f>
        <v>9.5403463535443528E-4</v>
      </c>
      <c r="Z15" s="9">
        <f>H15/Tabela1!H15</f>
        <v>9.8378776389418539E-4</v>
      </c>
      <c r="AA15" s="9">
        <f>I15/Tabela1!I15</f>
        <v>1.0091130340626274E-3</v>
      </c>
      <c r="AB15" s="9">
        <f>J15/Tabela1!J15</f>
        <v>1.1106832940475887E-3</v>
      </c>
    </row>
    <row r="16" spans="1:28" ht="18.75" x14ac:dyDescent="0.3">
      <c r="A16" s="34" t="s">
        <v>42</v>
      </c>
      <c r="B16" s="15">
        <f>[1]Total!$Q$13</f>
        <v>32.650943853604211</v>
      </c>
      <c r="C16" s="6">
        <f>[2]Total!$Q$13</f>
        <v>27.64181684714417</v>
      </c>
      <c r="D16" s="6">
        <f>[3]Total!$Q$13</f>
        <v>25.316654215138399</v>
      </c>
      <c r="E16" s="6">
        <f>[4]Total!$Q$13</f>
        <v>19.313863875705529</v>
      </c>
      <c r="F16" s="6">
        <f>[5]Total!$Q$13</f>
        <v>29.645560101329579</v>
      </c>
      <c r="G16" s="6">
        <f>[6]Total!$Q$13</f>
        <v>24.032964260245656</v>
      </c>
      <c r="H16" s="6">
        <f>[7]Total!$Q$13</f>
        <v>26.45234466970895</v>
      </c>
      <c r="I16" s="6">
        <f>[8]Total!$Q$13</f>
        <v>37.735291001794998</v>
      </c>
      <c r="J16" s="6">
        <f>[9]Total!$Q$13</f>
        <v>58.492398084448112</v>
      </c>
      <c r="K16" s="28">
        <f t="shared" si="3"/>
        <v>4.9179400238725862E-3</v>
      </c>
      <c r="L16" s="29">
        <f t="shared" si="0"/>
        <v>3.7846220312021625E-3</v>
      </c>
      <c r="M16" s="29">
        <f t="shared" si="0"/>
        <v>3.2829880277470136E-3</v>
      </c>
      <c r="N16" s="29">
        <f t="shared" si="0"/>
        <v>2.143430554171643E-3</v>
      </c>
      <c r="O16" s="29">
        <f t="shared" si="0"/>
        <v>3.0424043503192483E-3</v>
      </c>
      <c r="P16" s="29">
        <f t="shared" si="0"/>
        <v>2.3463035088479981E-3</v>
      </c>
      <c r="Q16" s="29">
        <f t="shared" si="0"/>
        <v>2.4018682390900556E-3</v>
      </c>
      <c r="R16" s="29">
        <f t="shared" si="0"/>
        <v>3.1174058413940822E-3</v>
      </c>
      <c r="S16" s="46">
        <f t="shared" si="0"/>
        <v>4.3749029015251375E-3</v>
      </c>
      <c r="T16" s="29">
        <f>B16/Tabela1!B16</f>
        <v>7.6130721538901817E-4</v>
      </c>
      <c r="U16" s="9">
        <f>C16/Tabela1!C16</f>
        <v>6.673704543118899E-4</v>
      </c>
      <c r="V16" s="9">
        <f>D16/Tabela1!D16</f>
        <v>5.6255481223781525E-4</v>
      </c>
      <c r="W16" s="9">
        <f>E16/Tabela1!E16</f>
        <v>3.8592222906337235E-4</v>
      </c>
      <c r="X16" s="9">
        <f>F16/Tabela1!F16</f>
        <v>5.2821538203495083E-4</v>
      </c>
      <c r="Y16" s="9">
        <f>G16/Tabela1!G16</f>
        <v>4.0907869513090705E-4</v>
      </c>
      <c r="Z16" s="9">
        <f>H16/Tabela1!H16</f>
        <v>4.3461396999390359E-4</v>
      </c>
      <c r="AA16" s="9">
        <f>I16/Tabela1!I16</f>
        <v>5.4034152875014313E-4</v>
      </c>
      <c r="AB16" s="9">
        <f>J16/Tabela1!J16</f>
        <v>6.9495643285905529E-4</v>
      </c>
    </row>
    <row r="17" spans="1:28" ht="37.5" x14ac:dyDescent="0.3">
      <c r="A17" s="35" t="s">
        <v>41</v>
      </c>
      <c r="B17" s="14">
        <f>[1]Total!$V$13</f>
        <v>2227.027818519482</v>
      </c>
      <c r="C17" s="8">
        <f>[2]Total!$V$13</f>
        <v>2393.403427059337</v>
      </c>
      <c r="D17" s="8">
        <f>[3]Total!$V$13</f>
        <v>2552.3046222047806</v>
      </c>
      <c r="E17" s="8">
        <f>[4]Total!$V$13</f>
        <v>3098.2123518868539</v>
      </c>
      <c r="F17" s="8">
        <f>[5]Total!$V$13</f>
        <v>3560.3071831352427</v>
      </c>
      <c r="G17" s="8">
        <f>[6]Total!$V$13</f>
        <v>3368.5363288083809</v>
      </c>
      <c r="H17" s="8">
        <f>[7]Total!$V$13</f>
        <v>3470.5475059787263</v>
      </c>
      <c r="I17" s="8">
        <f>[8]Total!$V$13</f>
        <v>3842.8835064256141</v>
      </c>
      <c r="J17" s="8">
        <f>[9]Total!$V$13</f>
        <v>4698.1539282032891</v>
      </c>
      <c r="K17" s="31">
        <f t="shared" si="3"/>
        <v>0.33543867191348048</v>
      </c>
      <c r="L17" s="32">
        <f t="shared" si="0"/>
        <v>0.32769652551038336</v>
      </c>
      <c r="M17" s="32">
        <f t="shared" si="0"/>
        <v>0.33097523261392198</v>
      </c>
      <c r="N17" s="32">
        <f t="shared" si="0"/>
        <v>0.34383606828147856</v>
      </c>
      <c r="O17" s="32">
        <f t="shared" si="0"/>
        <v>0.36537997681338225</v>
      </c>
      <c r="P17" s="32">
        <f t="shared" si="0"/>
        <v>0.32886532524158429</v>
      </c>
      <c r="Q17" s="32">
        <f t="shared" si="0"/>
        <v>0.31512510255504794</v>
      </c>
      <c r="R17" s="32">
        <f t="shared" si="0"/>
        <v>0.31747012339611547</v>
      </c>
      <c r="S17" s="47">
        <f t="shared" si="0"/>
        <v>0.35139553045224109</v>
      </c>
      <c r="T17" s="32">
        <f>B17/Tabela1!B17</f>
        <v>1.3564863960302941E-3</v>
      </c>
      <c r="U17" s="10">
        <f>C17/Tabela1!C17</f>
        <v>1.306256819885014E-3</v>
      </c>
      <c r="V17" s="10">
        <f>D17/Tabela1!D17</f>
        <v>1.2823060980670224E-3</v>
      </c>
      <c r="W17" s="10">
        <f>E17/Tabela1!E17</f>
        <v>1.4095591184384291E-3</v>
      </c>
      <c r="X17" s="10">
        <f>F17/Tabela1!F17</f>
        <v>1.4826946496146051E-3</v>
      </c>
      <c r="Y17" s="10">
        <f>G17/Tabela1!G17</f>
        <v>1.3891833862339185E-3</v>
      </c>
      <c r="Z17" s="10">
        <f>H17/Tabela1!H17</f>
        <v>1.3575269471487997E-3</v>
      </c>
      <c r="AA17" s="53">
        <f>I17/Tabela1!I17</f>
        <v>1.4330813175893093E-3</v>
      </c>
      <c r="AB17" s="53">
        <f>J17/Tabela1!J17</f>
        <v>1.6362975638157075E-3</v>
      </c>
    </row>
    <row r="18" spans="1:28" ht="18.75" x14ac:dyDescent="0.3">
      <c r="A18" s="36" t="s">
        <v>38</v>
      </c>
      <c r="B18" s="37">
        <f t="shared" ref="B18:I18" si="6">B11+B14+B17</f>
        <v>6639.1504766447979</v>
      </c>
      <c r="C18" s="38">
        <f t="shared" si="6"/>
        <v>7303.7192668785246</v>
      </c>
      <c r="D18" s="38">
        <f t="shared" si="6"/>
        <v>7711.4671150696304</v>
      </c>
      <c r="E18" s="38">
        <f t="shared" si="6"/>
        <v>9010.7252778103775</v>
      </c>
      <c r="F18" s="38">
        <f t="shared" si="6"/>
        <v>9744.1223084692156</v>
      </c>
      <c r="G18" s="38">
        <f t="shared" si="6"/>
        <v>10242.90513551058</v>
      </c>
      <c r="H18" s="38">
        <f t="shared" si="6"/>
        <v>11013.237212267057</v>
      </c>
      <c r="I18" s="38">
        <f t="shared" si="6"/>
        <v>12104.70914653834</v>
      </c>
      <c r="J18" s="38">
        <f t="shared" ref="J18" si="7">J11+J14+J17</f>
        <v>13369.987723397709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1.7085465476753985E-3</v>
      </c>
      <c r="U18" s="40">
        <f>C18/Tabela1!C18</f>
        <v>1.6688943668259585E-3</v>
      </c>
      <c r="V18" s="40">
        <f>D18/Tabela1!D18</f>
        <v>1.6016306347709235E-3</v>
      </c>
      <c r="W18" s="40">
        <f>E18/Tabela1!E18</f>
        <v>1.6900542501406008E-3</v>
      </c>
      <c r="X18" s="40">
        <f>F18/Tabela1!F18</f>
        <v>1.6861398041167581E-3</v>
      </c>
      <c r="Y18" s="40">
        <f>G18/Tabela1!G18</f>
        <v>1.7083504026261381E-3</v>
      </c>
      <c r="Z18" s="40">
        <f>H18/Tabela1!H18</f>
        <v>1.7566854393751749E-3</v>
      </c>
      <c r="AA18" s="52">
        <f>I18/Tabela1!I18</f>
        <v>1.8380909189048009E-3</v>
      </c>
      <c r="AB18" s="52">
        <f>J18/Tabela1!J18</f>
        <v>1.9088690138302068E-3</v>
      </c>
    </row>
    <row r="19" spans="1:28" ht="18.75" x14ac:dyDescent="0.3">
      <c r="A19" s="41" t="s">
        <v>39</v>
      </c>
      <c r="B19" s="16">
        <f>[10]PIB_UF!B$9</f>
        <v>6639.1504766447997</v>
      </c>
      <c r="C19" s="7">
        <f>[10]PIB_UF!C$9</f>
        <v>7303.7192668785256</v>
      </c>
      <c r="D19" s="7">
        <f>[10]PIB_UF!D$9</f>
        <v>7711.4671150696322</v>
      </c>
      <c r="E19" s="7">
        <f>[10]PIB_UF!E$9</f>
        <v>9010.7252778103812</v>
      </c>
      <c r="F19" s="7">
        <f>[10]PIB_UF!F$9</f>
        <v>9744.1223084692119</v>
      </c>
      <c r="G19" s="7">
        <f>[10]PIB_UF!G$9</f>
        <v>10242.905135510582</v>
      </c>
      <c r="H19" s="7">
        <f>[10]PIB_UF!H$9</f>
        <v>11013.23721226706</v>
      </c>
      <c r="I19" s="7">
        <f>[10]PIB_UF!I$9</f>
        <v>12104.70914653834</v>
      </c>
      <c r="J19" s="7">
        <f>[10]PIB_UF!J$9</f>
        <v>13369.987723397711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7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[1]Total!$E$14</f>
        <v>75521.362129756555</v>
      </c>
      <c r="C10" s="6">
        <f>[2]Total!$E$14</f>
        <v>90541.303865097128</v>
      </c>
      <c r="D10" s="6">
        <f>[3]Total!$E$14</f>
        <v>97352.05545124397</v>
      </c>
      <c r="E10" s="6">
        <f>[4]Total!$E$14</f>
        <v>110396.66892708345</v>
      </c>
      <c r="F10" s="6">
        <f>[5]Total!$E$14</f>
        <v>113001.63913269057</v>
      </c>
      <c r="G10" s="6">
        <f>[6]Total!$E$14</f>
        <v>118312.4988686736</v>
      </c>
      <c r="H10" s="6">
        <f>[7]Total!$E$14</f>
        <v>124828.32928884384</v>
      </c>
      <c r="I10" s="6">
        <f>[8]Total!$E$14</f>
        <v>141649.03808748786</v>
      </c>
      <c r="J10" s="6">
        <f>[9]Total!$E$14</f>
        <v>146889.11511331619</v>
      </c>
      <c r="K10" s="28">
        <f>B10/B$18</f>
        <v>0.91336763088209372</v>
      </c>
      <c r="L10" s="29">
        <f t="shared" ref="L10:S18" si="0">C10/C$18</f>
        <v>0.91723866781261154</v>
      </c>
      <c r="M10" s="29">
        <f t="shared" si="0"/>
        <v>0.90914507439142611</v>
      </c>
      <c r="N10" s="29">
        <f t="shared" si="0"/>
        <v>0.91067691174279852</v>
      </c>
      <c r="O10" s="29">
        <f t="shared" si="0"/>
        <v>0.90702483442719228</v>
      </c>
      <c r="P10" s="29">
        <f t="shared" si="0"/>
        <v>0.90384221670151854</v>
      </c>
      <c r="Q10" s="29">
        <f t="shared" si="0"/>
        <v>0.90384893222195928</v>
      </c>
      <c r="R10" s="29">
        <f t="shared" si="0"/>
        <v>0.91249658331684702</v>
      </c>
      <c r="S10" s="46">
        <f t="shared" si="0"/>
        <v>0.91037792005498319</v>
      </c>
      <c r="T10" s="29">
        <f>B10/Tabela1!B10</f>
        <v>2.2865582992139082E-2</v>
      </c>
      <c r="U10" s="9">
        <f>C10/Tabela1!C10</f>
        <v>2.433604434103653E-2</v>
      </c>
      <c r="V10" s="9">
        <f>D10/Tabela1!D10</f>
        <v>2.3777698345718794E-2</v>
      </c>
      <c r="W10" s="9">
        <f>E10/Tabela1!E10</f>
        <v>2.4242970408427822E-2</v>
      </c>
      <c r="X10" s="9">
        <f>F10/Tabela1!F10</f>
        <v>2.2724247694063327E-2</v>
      </c>
      <c r="Y10" s="9">
        <f>G10/Tabela1!G10</f>
        <v>2.2948342757454148E-2</v>
      </c>
      <c r="Z10" s="9">
        <f>H10/Tabela1!H10</f>
        <v>2.3031813459712173E-2</v>
      </c>
      <c r="AA10" s="9">
        <f>I10/Tabela1!I10</f>
        <v>2.497371053280438E-2</v>
      </c>
      <c r="AB10" s="9">
        <f>J10/Tabela1!J10</f>
        <v>2.4436108750125404E-2</v>
      </c>
    </row>
    <row r="11" spans="1:28" ht="18.75" x14ac:dyDescent="0.3">
      <c r="A11" s="30" t="s">
        <v>34</v>
      </c>
      <c r="B11" s="14">
        <f>+B12+B13</f>
        <v>30882.086081907179</v>
      </c>
      <c r="C11" s="8">
        <f t="shared" ref="C11:I11" si="1">+C12+C13</f>
        <v>36488.966549559722</v>
      </c>
      <c r="D11" s="8">
        <f t="shared" si="1"/>
        <v>41839.534153448643</v>
      </c>
      <c r="E11" s="8">
        <f t="shared" si="1"/>
        <v>47385.384641610653</v>
      </c>
      <c r="F11" s="8">
        <f t="shared" si="1"/>
        <v>51933.678196126828</v>
      </c>
      <c r="G11" s="8">
        <f t="shared" si="1"/>
        <v>56164.833228512012</v>
      </c>
      <c r="H11" s="8">
        <f t="shared" si="1"/>
        <v>57547.794460378267</v>
      </c>
      <c r="I11" s="8">
        <f t="shared" si="1"/>
        <v>60031.673140329214</v>
      </c>
      <c r="J11" s="8">
        <f t="shared" ref="J11" si="2">+J12+J13</f>
        <v>63636.067351200916</v>
      </c>
      <c r="K11" s="31">
        <f t="shared" ref="K11:K18" si="3">B11/B$18</f>
        <v>0.37349296948412131</v>
      </c>
      <c r="L11" s="32">
        <f t="shared" si="0"/>
        <v>0.36965550129082186</v>
      </c>
      <c r="M11" s="32">
        <f t="shared" si="0"/>
        <v>0.39072833351207509</v>
      </c>
      <c r="N11" s="32">
        <f t="shared" si="0"/>
        <v>0.39088838609495419</v>
      </c>
      <c r="O11" s="32">
        <f t="shared" si="0"/>
        <v>0.41685356273216961</v>
      </c>
      <c r="P11" s="32">
        <f t="shared" si="0"/>
        <v>0.4290683389442852</v>
      </c>
      <c r="Q11" s="32">
        <f t="shared" si="0"/>
        <v>0.41668836610304871</v>
      </c>
      <c r="R11" s="32">
        <f t="shared" si="0"/>
        <v>0.38672127513856269</v>
      </c>
      <c r="S11" s="47">
        <f t="shared" si="0"/>
        <v>0.39439866317509886</v>
      </c>
      <c r="T11" s="32">
        <f>B11/Tabela1!B11</f>
        <v>1.9084338725308632E-2</v>
      </c>
      <c r="U11" s="10">
        <f>C11/Tabela1!C11</f>
        <v>1.9758144874546427E-2</v>
      </c>
      <c r="V11" s="10">
        <f>D11/Tabela1!D11</f>
        <v>2.0321758683932246E-2</v>
      </c>
      <c r="W11" s="10">
        <f>E11/Tabela1!E11</f>
        <v>2.0551293522485518E-2</v>
      </c>
      <c r="X11" s="10">
        <f>F11/Tabela1!F11</f>
        <v>2.0646544580984666E-2</v>
      </c>
      <c r="Y11" s="10">
        <f>G11/Tabela1!G11</f>
        <v>2.101961558241032E-2</v>
      </c>
      <c r="Z11" s="10">
        <f>H11/Tabela1!H11</f>
        <v>2.0534918356878904E-2</v>
      </c>
      <c r="AA11" s="10">
        <f>I11/Tabela1!I11</f>
        <v>2.0555012020162463E-2</v>
      </c>
      <c r="AB11" s="10">
        <f>J11/Tabela1!J11</f>
        <v>2.0824867341651662E-2</v>
      </c>
    </row>
    <row r="12" spans="1:28" ht="18.75" x14ac:dyDescent="0.3">
      <c r="A12" s="33" t="s">
        <v>35</v>
      </c>
      <c r="B12" s="15">
        <f>[1]Total!$G$14</f>
        <v>24780.021261653139</v>
      </c>
      <c r="C12" s="6">
        <f>[2]Total!$G$14</f>
        <v>29171.090763353379</v>
      </c>
      <c r="D12" s="6">
        <f>[3]Total!$G$14</f>
        <v>33593.891237252035</v>
      </c>
      <c r="E12" s="6">
        <f>[4]Total!$G$14</f>
        <v>37907.982294693771</v>
      </c>
      <c r="F12" s="6">
        <f>[5]Total!$G$14</f>
        <v>41562.013370605266</v>
      </c>
      <c r="G12" s="6">
        <f>[6]Total!$G$14</f>
        <v>44966.436390386742</v>
      </c>
      <c r="H12" s="6">
        <f>[7]Total!$G$14</f>
        <v>46120.108936975805</v>
      </c>
      <c r="I12" s="6">
        <f>[8]Total!$G$14</f>
        <v>47799.918540083789</v>
      </c>
      <c r="J12" s="6">
        <f>[9]Total!$G$14</f>
        <v>50671.105680323817</v>
      </c>
      <c r="K12" s="28">
        <f t="shared" si="3"/>
        <v>0.29969360555331126</v>
      </c>
      <c r="L12" s="29">
        <f t="shared" si="0"/>
        <v>0.29552095329094946</v>
      </c>
      <c r="M12" s="29">
        <f t="shared" si="0"/>
        <v>0.31372445714086583</v>
      </c>
      <c r="N12" s="29">
        <f t="shared" si="0"/>
        <v>0.31270802445437917</v>
      </c>
      <c r="O12" s="29">
        <f t="shared" si="0"/>
        <v>0.33360381836291697</v>
      </c>
      <c r="P12" s="29">
        <f t="shared" si="0"/>
        <v>0.34351876541267262</v>
      </c>
      <c r="Q12" s="29">
        <f t="shared" si="0"/>
        <v>0.33394351630060265</v>
      </c>
      <c r="R12" s="29">
        <f t="shared" si="0"/>
        <v>0.3079248750260512</v>
      </c>
      <c r="S12" s="46">
        <f t="shared" si="0"/>
        <v>0.31404543325455403</v>
      </c>
      <c r="T12" s="29">
        <f>B12/Tabela1!B12</f>
        <v>1.9400541979004791E-2</v>
      </c>
      <c r="U12" s="9">
        <f>C12/Tabela1!C12</f>
        <v>2.0067409917314202E-2</v>
      </c>
      <c r="V12" s="9">
        <f>D12/Tabela1!D12</f>
        <v>2.0647966965390559E-2</v>
      </c>
      <c r="W12" s="9">
        <f>E12/Tabela1!E12</f>
        <v>2.0803300549713685E-2</v>
      </c>
      <c r="X12" s="9">
        <f>F12/Tabela1!F12</f>
        <v>2.0776757838324694E-2</v>
      </c>
      <c r="Y12" s="9">
        <f>G12/Tabela1!G12</f>
        <v>2.114228961843383E-2</v>
      </c>
      <c r="Z12" s="9">
        <f>H12/Tabela1!H12</f>
        <v>2.0688231482002273E-2</v>
      </c>
      <c r="AA12" s="9">
        <f>I12/Tabela1!I12</f>
        <v>2.067153120523613E-2</v>
      </c>
      <c r="AB12" s="9">
        <f>J12/Tabela1!J12</f>
        <v>2.0918609386757457E-2</v>
      </c>
    </row>
    <row r="13" spans="1:28" ht="18.75" x14ac:dyDescent="0.3">
      <c r="A13" s="33" t="s">
        <v>36</v>
      </c>
      <c r="B13" s="15">
        <f>[1]Total!$J$14+[1]Total!$P$14</f>
        <v>6102.0648202540397</v>
      </c>
      <c r="C13" s="6">
        <f>[2]Total!$J$14+[2]Total!$P$14</f>
        <v>7317.8757862063449</v>
      </c>
      <c r="D13" s="6">
        <f>[3]Total!$J$14+[3]Total!$P$14</f>
        <v>8245.6429161966062</v>
      </c>
      <c r="E13" s="6">
        <f>[4]Total!$J$14+[4]Total!$P$14</f>
        <v>9477.402346916886</v>
      </c>
      <c r="F13" s="6">
        <f>[5]Total!$J$14+[5]Total!$P$14</f>
        <v>10371.664825521562</v>
      </c>
      <c r="G13" s="6">
        <f>[6]Total!$J$14+[6]Total!$P$14</f>
        <v>11198.396838125273</v>
      </c>
      <c r="H13" s="6">
        <f>[7]Total!$J$14+[7]Total!$P$14</f>
        <v>11427.685523402466</v>
      </c>
      <c r="I13" s="6">
        <f>[8]Total!$J$14+[8]Total!$P$14</f>
        <v>12231.754600245426</v>
      </c>
      <c r="J13" s="6">
        <f>[9]Total!$J$14+[9]Total!$P$14</f>
        <v>12964.961670877097</v>
      </c>
      <c r="K13" s="28">
        <f t="shared" si="3"/>
        <v>7.3799363930810075E-2</v>
      </c>
      <c r="L13" s="29">
        <f t="shared" si="0"/>
        <v>7.4134547999872402E-2</v>
      </c>
      <c r="M13" s="29">
        <f t="shared" si="0"/>
        <v>7.7003876371209257E-2</v>
      </c>
      <c r="N13" s="29">
        <f t="shared" si="0"/>
        <v>7.8180361640575069E-2</v>
      </c>
      <c r="O13" s="29">
        <f t="shared" si="0"/>
        <v>8.3249744369252671E-2</v>
      </c>
      <c r="P13" s="29">
        <f t="shared" si="0"/>
        <v>8.5549573531612577E-2</v>
      </c>
      <c r="Q13" s="29">
        <f t="shared" si="0"/>
        <v>8.2744849802446049E-2</v>
      </c>
      <c r="R13" s="29">
        <f t="shared" si="0"/>
        <v>7.8796400112511517E-2</v>
      </c>
      <c r="S13" s="46">
        <f t="shared" si="0"/>
        <v>8.0353229920544833E-2</v>
      </c>
      <c r="T13" s="29">
        <f>B13/Tabela1!B13</f>
        <v>1.7899604934671062E-2</v>
      </c>
      <c r="U13" s="9">
        <f>C13/Tabela1!C13</f>
        <v>1.8614581040700295E-2</v>
      </c>
      <c r="V13" s="9">
        <f>D13/Tabela1!D13</f>
        <v>1.9092837713568647E-2</v>
      </c>
      <c r="W13" s="9">
        <f>E13/Tabela1!E13</f>
        <v>1.9601537833099043E-2</v>
      </c>
      <c r="X13" s="9">
        <f>F13/Tabela1!F13</f>
        <v>2.0140719328727595E-2</v>
      </c>
      <c r="Y13" s="9">
        <f>G13/Tabela1!G13</f>
        <v>2.0541034459079476E-2</v>
      </c>
      <c r="Z13" s="9">
        <f>H13/Tabela1!H13</f>
        <v>1.9938594006746069E-2</v>
      </c>
      <c r="AA13" s="9">
        <f>I13/Tabela1!I13</f>
        <v>2.0111997067071084E-2</v>
      </c>
      <c r="AB13" s="9">
        <f>J13/Tabela1!J13</f>
        <v>2.0466414098231338E-2</v>
      </c>
    </row>
    <row r="14" spans="1:28" ht="18.75" x14ac:dyDescent="0.3">
      <c r="A14" s="30" t="s">
        <v>43</v>
      </c>
      <c r="B14" s="14">
        <f t="shared" ref="B14:I14" si="4">+B15+B16</f>
        <v>7862.784263227536</v>
      </c>
      <c r="C14" s="8">
        <f t="shared" si="4"/>
        <v>8820.918348716541</v>
      </c>
      <c r="D14" s="8">
        <f t="shared" si="4"/>
        <v>10406.58456498502</v>
      </c>
      <c r="E14" s="8">
        <f t="shared" si="4"/>
        <v>11531.86957497888</v>
      </c>
      <c r="F14" s="8">
        <f t="shared" si="4"/>
        <v>12404.333565168599</v>
      </c>
      <c r="G14" s="8">
        <f t="shared" si="4"/>
        <v>13357.492674174076</v>
      </c>
      <c r="H14" s="8">
        <f t="shared" si="4"/>
        <v>14080.935695198714</v>
      </c>
      <c r="I14" s="8">
        <f t="shared" si="4"/>
        <v>14636.566075645727</v>
      </c>
      <c r="J14" s="8">
        <f t="shared" ref="J14" si="5">+J15+J16</f>
        <v>15846.195859836022</v>
      </c>
      <c r="K14" s="31">
        <f t="shared" si="3"/>
        <v>9.5093791109091774E-2</v>
      </c>
      <c r="L14" s="32">
        <f t="shared" si="0"/>
        <v>8.9361286503181744E-2</v>
      </c>
      <c r="M14" s="32">
        <f t="shared" si="0"/>
        <v>9.7184338375190193E-2</v>
      </c>
      <c r="N14" s="32">
        <f t="shared" si="0"/>
        <v>9.5127937040373076E-2</v>
      </c>
      <c r="O14" s="32">
        <f t="shared" si="0"/>
        <v>9.9565269003888873E-2</v>
      </c>
      <c r="P14" s="32">
        <f t="shared" si="0"/>
        <v>0.10204387451575041</v>
      </c>
      <c r="Q14" s="32">
        <f t="shared" si="0"/>
        <v>0.1019563328716991</v>
      </c>
      <c r="R14" s="32">
        <f t="shared" si="0"/>
        <v>9.4288084944628675E-2</v>
      </c>
      <c r="S14" s="47">
        <f t="shared" si="0"/>
        <v>9.8210318828134982E-2</v>
      </c>
      <c r="T14" s="32">
        <f>B14/Tabela1!B14</f>
        <v>1.2562465370753138E-2</v>
      </c>
      <c r="U14" s="10">
        <f>C14/Tabela1!C14</f>
        <v>1.2649379569100498E-2</v>
      </c>
      <c r="V14" s="10">
        <f>D14/Tabela1!D14</f>
        <v>1.3594422191112029E-2</v>
      </c>
      <c r="W14" s="10">
        <f>E14/Tabela1!E14</f>
        <v>1.3928977574542291E-2</v>
      </c>
      <c r="X14" s="10">
        <f>F14/Tabela1!F14</f>
        <v>1.4384458074976405E-2</v>
      </c>
      <c r="Y14" s="10">
        <f>G14/Tabela1!G14</f>
        <v>1.4859241963183209E-2</v>
      </c>
      <c r="Z14" s="10">
        <f>H14/Tabela1!H14</f>
        <v>1.5467266820302484E-2</v>
      </c>
      <c r="AA14" s="10">
        <f>I14/Tabela1!I14</f>
        <v>1.4883800892267105E-2</v>
      </c>
      <c r="AB14" s="10">
        <f>J14/Tabela1!J14</f>
        <v>1.4711115602201362E-2</v>
      </c>
    </row>
    <row r="15" spans="1:28" ht="18.75" x14ac:dyDescent="0.3">
      <c r="A15" s="33" t="s">
        <v>37</v>
      </c>
      <c r="B15" s="15">
        <f>[1]Impostos!$B$14</f>
        <v>7163.1556660197912</v>
      </c>
      <c r="C15" s="6">
        <f>[2]Impostos!$B$14</f>
        <v>8169.4320015185349</v>
      </c>
      <c r="D15" s="6">
        <f>[3]Impostos!$B$14</f>
        <v>9728.8254702201939</v>
      </c>
      <c r="E15" s="6">
        <f>[4]Impostos!$B$14</f>
        <v>10828.177671709718</v>
      </c>
      <c r="F15" s="6">
        <f>[5]Impostos!$B$14</f>
        <v>11583.305891503602</v>
      </c>
      <c r="G15" s="6">
        <f>[6]Impostos!$B$14</f>
        <v>12587.00624676923</v>
      </c>
      <c r="H15" s="6">
        <f>[7]Impostos!$B$14</f>
        <v>13279.184963537429</v>
      </c>
      <c r="I15" s="6">
        <f>[8]Impostos!$B$14</f>
        <v>13583.36571243186</v>
      </c>
      <c r="J15" s="6">
        <f>[9]Impostos!$B$14</f>
        <v>14460.486933759648</v>
      </c>
      <c r="K15" s="28">
        <f t="shared" si="3"/>
        <v>8.6632369117906338E-2</v>
      </c>
      <c r="L15" s="29">
        <f t="shared" si="0"/>
        <v>8.2761332187388417E-2</v>
      </c>
      <c r="M15" s="29">
        <f t="shared" si="0"/>
        <v>9.0854925608573972E-2</v>
      </c>
      <c r="N15" s="29">
        <f t="shared" si="0"/>
        <v>8.9323088257201533E-2</v>
      </c>
      <c r="O15" s="29">
        <f t="shared" si="0"/>
        <v>9.297516557280773E-2</v>
      </c>
      <c r="P15" s="29">
        <f t="shared" si="0"/>
        <v>9.6157783298481556E-2</v>
      </c>
      <c r="Q15" s="29">
        <f t="shared" si="0"/>
        <v>9.6151067778040666E-2</v>
      </c>
      <c r="R15" s="29">
        <f t="shared" si="0"/>
        <v>8.7503416683153146E-2</v>
      </c>
      <c r="S15" s="46">
        <f t="shared" si="0"/>
        <v>8.96220799450166E-2</v>
      </c>
      <c r="T15" s="29">
        <f>B15/Tabela1!B15</f>
        <v>1.2286568885141673E-2</v>
      </c>
      <c r="U15" s="9">
        <f>C15/Tabela1!C15</f>
        <v>1.2454902345737573E-2</v>
      </c>
      <c r="V15" s="9">
        <f>D15/Tabela1!D15</f>
        <v>1.3502861856153145E-2</v>
      </c>
      <c r="W15" s="9">
        <f>E15/Tabela1!E15</f>
        <v>1.3920489799840712E-2</v>
      </c>
      <c r="X15" s="9">
        <f>F15/Tabela1!F15</f>
        <v>1.4367447371423921E-2</v>
      </c>
      <c r="Y15" s="9">
        <f>G15/Tabela1!G15</f>
        <v>1.4981213977344603E-2</v>
      </c>
      <c r="Z15" s="9">
        <f>H15/Tabela1!H15</f>
        <v>1.5631655295592368E-2</v>
      </c>
      <c r="AA15" s="9">
        <f>I15/Tabela1!I15</f>
        <v>1.486872213482063E-2</v>
      </c>
      <c r="AB15" s="9">
        <f>J15/Tabela1!J15</f>
        <v>1.456255588797848E-2</v>
      </c>
    </row>
    <row r="16" spans="1:28" ht="18.75" x14ac:dyDescent="0.3">
      <c r="A16" s="34" t="s">
        <v>42</v>
      </c>
      <c r="B16" s="15">
        <f>[1]Total!$Q$14</f>
        <v>699.62859720774486</v>
      </c>
      <c r="C16" s="6">
        <f>[2]Total!$Q$14</f>
        <v>651.48634719800634</v>
      </c>
      <c r="D16" s="6">
        <f>[3]Total!$Q$14</f>
        <v>677.75909476482684</v>
      </c>
      <c r="E16" s="6">
        <f>[4]Total!$Q$14</f>
        <v>703.69190326916259</v>
      </c>
      <c r="F16" s="6">
        <f>[5]Total!$Q$14</f>
        <v>821.02767366499825</v>
      </c>
      <c r="G16" s="6">
        <f>[6]Total!$Q$14</f>
        <v>770.4864274048474</v>
      </c>
      <c r="H16" s="6">
        <f>[7]Total!$Q$14</f>
        <v>801.75073166128368</v>
      </c>
      <c r="I16" s="6">
        <f>[8]Total!$Q$14</f>
        <v>1053.2003632138683</v>
      </c>
      <c r="J16" s="6">
        <f>[9]Total!$Q$14</f>
        <v>1385.7089260763739</v>
      </c>
      <c r="K16" s="28">
        <f t="shared" si="3"/>
        <v>8.4614219911854291E-3</v>
      </c>
      <c r="L16" s="29">
        <f t="shared" si="0"/>
        <v>6.5999543157933384E-3</v>
      </c>
      <c r="M16" s="29">
        <f t="shared" si="0"/>
        <v>6.329412766616224E-3</v>
      </c>
      <c r="N16" s="29">
        <f t="shared" si="0"/>
        <v>5.8048487831715524E-3</v>
      </c>
      <c r="O16" s="29">
        <f t="shared" si="0"/>
        <v>6.5901034310811481E-3</v>
      </c>
      <c r="P16" s="29">
        <f t="shared" si="0"/>
        <v>5.8860912172688535E-3</v>
      </c>
      <c r="Q16" s="29">
        <f t="shared" si="0"/>
        <v>5.8052650936584339E-3</v>
      </c>
      <c r="R16" s="29">
        <f t="shared" si="0"/>
        <v>6.7846682614755276E-3</v>
      </c>
      <c r="S16" s="46">
        <f t="shared" si="0"/>
        <v>8.5882388831183803E-3</v>
      </c>
      <c r="T16" s="29">
        <f>B16/Tabela1!B16</f>
        <v>1.6312921964366369E-2</v>
      </c>
      <c r="U16" s="9">
        <f>C16/Tabela1!C16</f>
        <v>1.572916649841875E-2</v>
      </c>
      <c r="V16" s="9">
        <f>D16/Tabela1!D16</f>
        <v>1.506030919638306E-2</v>
      </c>
      <c r="W16" s="9">
        <f>E16/Tabela1!E16</f>
        <v>1.4060902035510584E-2</v>
      </c>
      <c r="X16" s="9">
        <f>F16/Tabela1!F16</f>
        <v>1.4628816079841038E-2</v>
      </c>
      <c r="Y16" s="9">
        <f>G16/Tabela1!G16</f>
        <v>1.3114885826224233E-2</v>
      </c>
      <c r="Z16" s="9">
        <f>H16/Tabela1!H16</f>
        <v>1.317282353544433E-2</v>
      </c>
      <c r="AA16" s="9">
        <f>I16/Tabela1!I16</f>
        <v>1.508105222541194E-2</v>
      </c>
      <c r="AB16" s="9">
        <f>J16/Tabela1!J16</f>
        <v>1.6463803225449092E-2</v>
      </c>
    </row>
    <row r="17" spans="1:28" ht="37.5" x14ac:dyDescent="0.3">
      <c r="A17" s="35" t="s">
        <v>41</v>
      </c>
      <c r="B17" s="14">
        <f>[1]Total!$V$14</f>
        <v>43939.647450641627</v>
      </c>
      <c r="C17" s="8">
        <f>[2]Total!$V$14</f>
        <v>53400.850968339408</v>
      </c>
      <c r="D17" s="8">
        <f>[3]Total!$V$14</f>
        <v>54834.762203030499</v>
      </c>
      <c r="E17" s="8">
        <f>[4]Total!$V$14</f>
        <v>62307.59238220362</v>
      </c>
      <c r="F17" s="8">
        <f>[5]Total!$V$14</f>
        <v>60246.933262898747</v>
      </c>
      <c r="G17" s="8">
        <f>[6]Total!$V$14</f>
        <v>61377.179212756739</v>
      </c>
      <c r="H17" s="8">
        <f>[7]Total!$V$14</f>
        <v>66478.784096804287</v>
      </c>
      <c r="I17" s="8">
        <f>[8]Total!$V$14</f>
        <v>80564.164583944774</v>
      </c>
      <c r="J17" s="8">
        <f>[9]Total!$V$14</f>
        <v>81867.338836038907</v>
      </c>
      <c r="K17" s="31">
        <f t="shared" si="3"/>
        <v>0.53141323940678697</v>
      </c>
      <c r="L17" s="32">
        <f t="shared" si="0"/>
        <v>0.54098321220599643</v>
      </c>
      <c r="M17" s="32">
        <f t="shared" si="0"/>
        <v>0.51208732811273483</v>
      </c>
      <c r="N17" s="32">
        <f t="shared" si="0"/>
        <v>0.51398367686467272</v>
      </c>
      <c r="O17" s="32">
        <f t="shared" si="0"/>
        <v>0.48358116826394154</v>
      </c>
      <c r="P17" s="32">
        <f t="shared" si="0"/>
        <v>0.46888778653996444</v>
      </c>
      <c r="Q17" s="32">
        <f t="shared" si="0"/>
        <v>0.48135530102525209</v>
      </c>
      <c r="R17" s="32">
        <f t="shared" si="0"/>
        <v>0.51899063991680872</v>
      </c>
      <c r="S17" s="47">
        <f t="shared" si="0"/>
        <v>0.507391017996766</v>
      </c>
      <c r="T17" s="32">
        <f>B17/Tabela1!B17</f>
        <v>2.6763713285264088E-2</v>
      </c>
      <c r="U17" s="10">
        <f>C17/Tabela1!C17</f>
        <v>2.9144783940901094E-2</v>
      </c>
      <c r="V17" s="10">
        <f>D17/Tabela1!D17</f>
        <v>2.7549591591563342E-2</v>
      </c>
      <c r="W17" s="10">
        <f>E17/Tabela1!E17</f>
        <v>2.8347390370706039E-2</v>
      </c>
      <c r="X17" s="10">
        <f>F17/Tabela1!F17</f>
        <v>2.508991528251368E-2</v>
      </c>
      <c r="Y17" s="10">
        <f>G17/Tabela1!G17</f>
        <v>2.5311930563748933E-2</v>
      </c>
      <c r="Z17" s="10">
        <f>H17/Tabela1!H17</f>
        <v>2.6003603370831394E-2</v>
      </c>
      <c r="AA17" s="53">
        <f>I17/Tabela1!I17</f>
        <v>3.0043845705806954E-2</v>
      </c>
      <c r="AB17" s="53">
        <f>J17/Tabela1!J17</f>
        <v>2.8513183931526798E-2</v>
      </c>
    </row>
    <row r="18" spans="1:28" ht="18.75" x14ac:dyDescent="0.3">
      <c r="A18" s="36" t="s">
        <v>38</v>
      </c>
      <c r="B18" s="37">
        <f t="shared" ref="B18:I18" si="6">B11+B14+B17</f>
        <v>82684.517795776337</v>
      </c>
      <c r="C18" s="38">
        <f t="shared" si="6"/>
        <v>98710.735866615665</v>
      </c>
      <c r="D18" s="38">
        <f t="shared" si="6"/>
        <v>107080.88092146415</v>
      </c>
      <c r="E18" s="38">
        <f t="shared" si="6"/>
        <v>121224.84659879316</v>
      </c>
      <c r="F18" s="38">
        <f t="shared" si="6"/>
        <v>124584.94502419417</v>
      </c>
      <c r="G18" s="38">
        <f t="shared" si="6"/>
        <v>130899.50511544282</v>
      </c>
      <c r="H18" s="38">
        <f t="shared" si="6"/>
        <v>138107.51425238128</v>
      </c>
      <c r="I18" s="38">
        <f t="shared" si="6"/>
        <v>155232.4037999197</v>
      </c>
      <c r="J18" s="38">
        <f t="shared" ref="J18" si="7">J11+J14+J17</f>
        <v>161349.60204707587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2.1278377094048329E-2</v>
      </c>
      <c r="U18" s="40">
        <f>C18/Tabela1!C18</f>
        <v>2.2555329006155228E-2</v>
      </c>
      <c r="V18" s="40">
        <f>D18/Tabela1!D18</f>
        <v>2.2240128463612816E-2</v>
      </c>
      <c r="W18" s="40">
        <f>E18/Tabela1!E18</f>
        <v>2.2736967436068376E-2</v>
      </c>
      <c r="X18" s="40">
        <f>F18/Tabela1!F18</f>
        <v>2.1558394706972135E-2</v>
      </c>
      <c r="Y18" s="40">
        <f>G18/Tabela1!G18</f>
        <v>2.183191382806671E-2</v>
      </c>
      <c r="Z18" s="40">
        <f>H18/Tabela1!H18</f>
        <v>2.20290777978727E-2</v>
      </c>
      <c r="AA18" s="52">
        <f>I18/Tabela1!I18</f>
        <v>2.3571922983873884E-2</v>
      </c>
      <c r="AB18" s="52">
        <f>J18/Tabela1!J18</f>
        <v>2.3036315523499024E-2</v>
      </c>
    </row>
    <row r="19" spans="1:28" ht="18.75" x14ac:dyDescent="0.3">
      <c r="A19" s="41" t="s">
        <v>39</v>
      </c>
      <c r="B19" s="16">
        <f>[10]PIB_UF!B$10</f>
        <v>82684.517795776279</v>
      </c>
      <c r="C19" s="7">
        <f>[10]PIB_UF!C$10</f>
        <v>98710.735866615825</v>
      </c>
      <c r="D19" s="7">
        <f>[10]PIB_UF!D$10</f>
        <v>107080.88092146421</v>
      </c>
      <c r="E19" s="7">
        <f>[10]PIB_UF!E$10</f>
        <v>121224.84659879308</v>
      </c>
      <c r="F19" s="7">
        <f>[10]PIB_UF!F$10</f>
        <v>124584.94502419379</v>
      </c>
      <c r="G19" s="7">
        <f>[10]PIB_UF!G$10</f>
        <v>130899.50511544288</v>
      </c>
      <c r="H19" s="7">
        <f>[10]PIB_UF!H$10</f>
        <v>138107.5142523809</v>
      </c>
      <c r="I19" s="7">
        <f>[10]PIB_UF!I$10</f>
        <v>155232.40379991897</v>
      </c>
      <c r="J19" s="7">
        <f>[10]PIB_UF!J$10</f>
        <v>161349.60204707598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>
    <pageSetUpPr fitToPage="1"/>
  </sheetPr>
  <dimension ref="A1:AB21"/>
  <sheetViews>
    <sheetView zoomScale="69" zoomScaleNormal="69" workbookViewId="0">
      <selection activeCell="AB10" sqref="AB10:AB19"/>
    </sheetView>
  </sheetViews>
  <sheetFormatPr defaultColWidth="9.140625" defaultRowHeight="15" x14ac:dyDescent="0.25"/>
  <cols>
    <col min="1" max="1" width="70.42578125" style="1" customWidth="1"/>
    <col min="2" max="4" width="14.42578125" style="1" customWidth="1"/>
    <col min="5" max="10" width="14.42578125" style="2" customWidth="1"/>
    <col min="11" max="12" width="9.7109375" style="1" bestFit="1" customWidth="1"/>
    <col min="13" max="13" width="9.7109375" style="2" bestFit="1" customWidth="1"/>
    <col min="14" max="14" width="9.7109375" style="1" bestFit="1" customWidth="1"/>
    <col min="15" max="19" width="9.7109375" style="1" customWidth="1"/>
    <col min="20" max="20" width="11.140625" style="2" customWidth="1"/>
    <col min="21" max="28" width="11.140625" style="1" customWidth="1"/>
    <col min="29" max="16384" width="9.140625" style="1"/>
  </cols>
  <sheetData>
    <row r="1" spans="1:28" ht="27" x14ac:dyDescent="0.35">
      <c r="A1" s="62" t="s">
        <v>92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58"/>
    </row>
    <row r="2" spans="1:28" ht="18" x14ac:dyDescent="0.25">
      <c r="A2" s="64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59"/>
    </row>
    <row r="3" spans="1:28" ht="18" x14ac:dyDescent="0.25">
      <c r="A3" s="66" t="s">
        <v>78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0"/>
    </row>
    <row r="4" spans="1:28" ht="18" x14ac:dyDescent="0.25">
      <c r="A4" s="66" t="s">
        <v>83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0"/>
    </row>
    <row r="5" spans="1:28" ht="18" x14ac:dyDescent="0.25">
      <c r="A5" s="66" t="s">
        <v>84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0"/>
    </row>
    <row r="6" spans="1:28" ht="18" x14ac:dyDescent="0.25">
      <c r="A6" s="66" t="s">
        <v>80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0"/>
    </row>
    <row r="7" spans="1:28" ht="22.5" x14ac:dyDescent="0.25">
      <c r="A7" s="69" t="s">
        <v>8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57"/>
    </row>
    <row r="8" spans="1:28" ht="52.5" customHeight="1" x14ac:dyDescent="0.25">
      <c r="A8" s="70" t="s">
        <v>85</v>
      </c>
      <c r="B8" s="72" t="s">
        <v>86</v>
      </c>
      <c r="C8" s="73"/>
      <c r="D8" s="73"/>
      <c r="E8" s="73"/>
      <c r="F8" s="73"/>
      <c r="G8" s="73"/>
      <c r="H8" s="73"/>
      <c r="I8" s="73"/>
      <c r="J8" s="77"/>
      <c r="K8" s="72" t="s">
        <v>91</v>
      </c>
      <c r="L8" s="73"/>
      <c r="M8" s="73"/>
      <c r="N8" s="73"/>
      <c r="O8" s="73"/>
      <c r="P8" s="73"/>
      <c r="Q8" s="73"/>
      <c r="R8" s="73"/>
      <c r="S8" s="74"/>
      <c r="T8" s="75" t="s">
        <v>90</v>
      </c>
      <c r="U8" s="76"/>
      <c r="V8" s="76"/>
      <c r="W8" s="76"/>
      <c r="X8" s="76"/>
      <c r="Y8" s="76"/>
      <c r="Z8" s="76"/>
      <c r="AA8" s="76"/>
      <c r="AB8" s="76"/>
    </row>
    <row r="9" spans="1:28" ht="18" x14ac:dyDescent="0.25">
      <c r="A9" s="70"/>
      <c r="B9" s="13">
        <v>2010</v>
      </c>
      <c r="C9" s="5">
        <v>2011</v>
      </c>
      <c r="D9" s="5">
        <v>2012</v>
      </c>
      <c r="E9" s="5">
        <v>2013</v>
      </c>
      <c r="F9" s="5">
        <v>2014</v>
      </c>
      <c r="G9" s="5">
        <v>2015</v>
      </c>
      <c r="H9" s="25">
        <v>2016</v>
      </c>
      <c r="I9" s="5">
        <v>2017</v>
      </c>
      <c r="J9" s="45">
        <v>2018</v>
      </c>
      <c r="K9" s="13">
        <v>2010</v>
      </c>
      <c r="L9" s="5">
        <v>2011</v>
      </c>
      <c r="M9" s="5">
        <v>2012</v>
      </c>
      <c r="N9" s="5">
        <v>2013</v>
      </c>
      <c r="O9" s="5">
        <v>2014</v>
      </c>
      <c r="P9" s="5">
        <v>2015</v>
      </c>
      <c r="Q9" s="5">
        <v>2016</v>
      </c>
      <c r="R9" s="5">
        <v>2017</v>
      </c>
      <c r="S9" s="44">
        <v>2018</v>
      </c>
      <c r="T9" s="45">
        <v>2010</v>
      </c>
      <c r="U9" s="5">
        <v>2011</v>
      </c>
      <c r="V9" s="5">
        <v>2012</v>
      </c>
      <c r="W9" s="5">
        <v>2013</v>
      </c>
      <c r="X9" s="5">
        <v>2014</v>
      </c>
      <c r="Y9" s="5">
        <v>2015</v>
      </c>
      <c r="Z9" s="5">
        <v>2016</v>
      </c>
      <c r="AA9" s="5">
        <v>2017</v>
      </c>
      <c r="AB9" s="5">
        <v>2018</v>
      </c>
    </row>
    <row r="10" spans="1:28" ht="18.75" x14ac:dyDescent="0.3">
      <c r="A10" s="27" t="s">
        <v>40</v>
      </c>
      <c r="B10" s="15">
        <f>[1]Total!$E$15</f>
        <v>7601.71463787016</v>
      </c>
      <c r="C10" s="6">
        <f>[2]Total!$E$15</f>
        <v>8716.7457577165587</v>
      </c>
      <c r="D10" s="6">
        <f>[3]Total!$E$15</f>
        <v>10250.577561461989</v>
      </c>
      <c r="E10" s="6">
        <f>[4]Total!$E$15</f>
        <v>11756.075211599971</v>
      </c>
      <c r="F10" s="6">
        <f>[5]Total!$E$15</f>
        <v>12372.437945668851</v>
      </c>
      <c r="G10" s="6">
        <f>[6]Total!$E$15</f>
        <v>12890.800652266691</v>
      </c>
      <c r="H10" s="6">
        <f>[7]Total!$E$15</f>
        <v>13468.623797264603</v>
      </c>
      <c r="I10" s="6">
        <f>[8]Total!$E$15</f>
        <v>14472.589600146384</v>
      </c>
      <c r="J10" s="6">
        <f>[9]Total!$E$15</f>
        <v>15665.017782413381</v>
      </c>
      <c r="K10" s="28">
        <f>B10/B$18</f>
        <v>0.9227850796530731</v>
      </c>
      <c r="L10" s="29">
        <f t="shared" ref="L10:S18" si="0">C10/C$18</f>
        <v>0.92640392165806129</v>
      </c>
      <c r="M10" s="29">
        <f t="shared" si="0"/>
        <v>0.92091450039997069</v>
      </c>
      <c r="N10" s="29">
        <f t="shared" si="0"/>
        <v>0.92107085872546257</v>
      </c>
      <c r="O10" s="29">
        <f t="shared" si="0"/>
        <v>0.92329672439870214</v>
      </c>
      <c r="P10" s="29">
        <f t="shared" si="0"/>
        <v>0.92998542037585419</v>
      </c>
      <c r="Q10" s="29">
        <f t="shared" si="0"/>
        <v>0.93909475266458697</v>
      </c>
      <c r="R10" s="29">
        <f t="shared" si="0"/>
        <v>0.93480656882973889</v>
      </c>
      <c r="S10" s="46">
        <f t="shared" si="0"/>
        <v>0.93270765244202347</v>
      </c>
      <c r="T10" s="29">
        <f>B10/Tabela1!B10</f>
        <v>2.3015691459078152E-3</v>
      </c>
      <c r="U10" s="9">
        <f>C10/Tabela1!C10</f>
        <v>2.3429208793524663E-3</v>
      </c>
      <c r="V10" s="9">
        <f>D10/Tabela1!D10</f>
        <v>2.5036465845131002E-3</v>
      </c>
      <c r="W10" s="9">
        <f>E10/Tabela1!E10</f>
        <v>2.581619411563158E-3</v>
      </c>
      <c r="X10" s="9">
        <f>F10/Tabela1!F10</f>
        <v>2.4880554531307771E-3</v>
      </c>
      <c r="Y10" s="9">
        <f>G10/Tabela1!G10</f>
        <v>2.5003487764601383E-3</v>
      </c>
      <c r="Z10" s="9">
        <f>H10/Tabela1!H10</f>
        <v>2.4850675533743794E-3</v>
      </c>
      <c r="AA10" s="9">
        <f>I10/Tabela1!I10</f>
        <v>2.5516181981475603E-3</v>
      </c>
      <c r="AB10" s="9">
        <f>J10/Tabela1!J10</f>
        <v>2.6059934924953453E-3</v>
      </c>
    </row>
    <row r="11" spans="1:28" ht="18.75" x14ac:dyDescent="0.3">
      <c r="A11" s="30" t="s">
        <v>34</v>
      </c>
      <c r="B11" s="14">
        <f>+B12+B13</f>
        <v>4936.0287878182216</v>
      </c>
      <c r="C11" s="8">
        <f t="shared" ref="C11:I11" si="1">+C12+C13</f>
        <v>5532.4656937238287</v>
      </c>
      <c r="D11" s="8">
        <f t="shared" si="1"/>
        <v>6324.1476878832</v>
      </c>
      <c r="E11" s="8">
        <f t="shared" si="1"/>
        <v>7217.4481954059383</v>
      </c>
      <c r="F11" s="8">
        <f t="shared" si="1"/>
        <v>7832.9295099472001</v>
      </c>
      <c r="G11" s="8">
        <f t="shared" si="1"/>
        <v>7917.004084516534</v>
      </c>
      <c r="H11" s="8">
        <f t="shared" si="1"/>
        <v>8306.9064958782892</v>
      </c>
      <c r="I11" s="8">
        <f t="shared" si="1"/>
        <v>8527.2276773878966</v>
      </c>
      <c r="J11" s="8">
        <f t="shared" ref="J11" si="2">+J12+J13</f>
        <v>9296.90410680083</v>
      </c>
      <c r="K11" s="31">
        <f t="shared" ref="K11:K18" si="3">B11/B$18</f>
        <v>0.5991929367415566</v>
      </c>
      <c r="L11" s="32">
        <f t="shared" si="0"/>
        <v>0.58798295345108997</v>
      </c>
      <c r="M11" s="32">
        <f t="shared" si="0"/>
        <v>0.56816303993820416</v>
      </c>
      <c r="N11" s="32">
        <f t="shared" si="0"/>
        <v>0.56547623994354679</v>
      </c>
      <c r="O11" s="32">
        <f t="shared" si="0"/>
        <v>0.58453460754772968</v>
      </c>
      <c r="P11" s="32">
        <f t="shared" si="0"/>
        <v>0.57115912116458201</v>
      </c>
      <c r="Q11" s="32">
        <f t="shared" si="0"/>
        <v>0.57919594596880819</v>
      </c>
      <c r="R11" s="32">
        <f t="shared" si="0"/>
        <v>0.55078660191181927</v>
      </c>
      <c r="S11" s="47">
        <f t="shared" si="0"/>
        <v>0.55354508528983581</v>
      </c>
      <c r="T11" s="32">
        <f>B11/Tabela1!B11</f>
        <v>3.050339445811815E-3</v>
      </c>
      <c r="U11" s="10">
        <f>C11/Tabela1!C11</f>
        <v>2.9957345747675707E-3</v>
      </c>
      <c r="V11" s="10">
        <f>D11/Tabela1!D11</f>
        <v>3.0716834160572823E-3</v>
      </c>
      <c r="W11" s="10">
        <f>E11/Tabela1!E11</f>
        <v>3.130245696409717E-3</v>
      </c>
      <c r="X11" s="10">
        <f>F11/Tabela1!F11</f>
        <v>3.1140280054128039E-3</v>
      </c>
      <c r="Y11" s="10">
        <f>G11/Tabela1!G11</f>
        <v>2.9629284528246555E-3</v>
      </c>
      <c r="Z11" s="10">
        <f>H11/Tabela1!H11</f>
        <v>2.9641734890210845E-3</v>
      </c>
      <c r="AA11" s="10">
        <f>I11/Tabela1!I11</f>
        <v>2.9197464977803386E-3</v>
      </c>
      <c r="AB11" s="10">
        <f>J11/Tabela1!J11</f>
        <v>3.0424066535049664E-3</v>
      </c>
    </row>
    <row r="12" spans="1:28" ht="18.75" x14ac:dyDescent="0.3">
      <c r="A12" s="33" t="s">
        <v>35</v>
      </c>
      <c r="B12" s="15">
        <f>[1]Total!$G$15</f>
        <v>3867.2383761449205</v>
      </c>
      <c r="C12" s="6">
        <f>[2]Total!$G$15</f>
        <v>4321.7839379812276</v>
      </c>
      <c r="D12" s="6">
        <f>[3]Total!$G$15</f>
        <v>4980.6118660328184</v>
      </c>
      <c r="E12" s="6">
        <f>[4]Total!$G$15</f>
        <v>5690.2071272748617</v>
      </c>
      <c r="F12" s="6">
        <f>[5]Total!$G$15</f>
        <v>6182.7507860518335</v>
      </c>
      <c r="G12" s="6">
        <f>[6]Total!$G$15</f>
        <v>6235.1294652265251</v>
      </c>
      <c r="H12" s="6">
        <f>[7]Total!$G$15</f>
        <v>6547.6156848984747</v>
      </c>
      <c r="I12" s="6">
        <f>[8]Total!$G$15</f>
        <v>6637.0834100027705</v>
      </c>
      <c r="J12" s="6">
        <f>[9]Total!$G$15</f>
        <v>7238.6304859785769</v>
      </c>
      <c r="K12" s="28">
        <f t="shared" si="3"/>
        <v>0.46945064935615183</v>
      </c>
      <c r="L12" s="29">
        <f t="shared" si="0"/>
        <v>0.45931333779699957</v>
      </c>
      <c r="M12" s="29">
        <f t="shared" si="0"/>
        <v>0.44745943931373933</v>
      </c>
      <c r="N12" s="29">
        <f t="shared" si="0"/>
        <v>0.44581919311585511</v>
      </c>
      <c r="O12" s="29">
        <f t="shared" si="0"/>
        <v>0.46138954776762536</v>
      </c>
      <c r="P12" s="29">
        <f t="shared" si="0"/>
        <v>0.44982306787879422</v>
      </c>
      <c r="Q12" s="29">
        <f t="shared" si="0"/>
        <v>0.45653005271416774</v>
      </c>
      <c r="R12" s="29">
        <f t="shared" si="0"/>
        <v>0.42869930958856994</v>
      </c>
      <c r="S12" s="46">
        <f t="shared" si="0"/>
        <v>0.43099383232440797</v>
      </c>
      <c r="T12" s="29">
        <f>B12/Tabela1!B12</f>
        <v>3.0277020211972425E-3</v>
      </c>
      <c r="U12" s="9">
        <f>C12/Tabela1!C12</f>
        <v>2.973046519278114E-3</v>
      </c>
      <c r="V12" s="9">
        <f>D12/Tabela1!D12</f>
        <v>3.061256243017178E-3</v>
      </c>
      <c r="W12" s="9">
        <f>E12/Tabela1!E12</f>
        <v>3.1226955879261236E-3</v>
      </c>
      <c r="X12" s="9">
        <f>F12/Tabela1!F12</f>
        <v>3.0907433360137016E-3</v>
      </c>
      <c r="Y12" s="9">
        <f>G12/Tabela1!G12</f>
        <v>2.9316290892562732E-3</v>
      </c>
      <c r="Z12" s="9">
        <f>H12/Tabela1!H12</f>
        <v>2.9370830222772413E-3</v>
      </c>
      <c r="AA12" s="9">
        <f>I12/Tabela1!I12</f>
        <v>2.870270096937006E-3</v>
      </c>
      <c r="AB12" s="9">
        <f>J12/Tabela1!J12</f>
        <v>2.988331941808389E-3</v>
      </c>
    </row>
    <row r="13" spans="1:28" ht="18.75" x14ac:dyDescent="0.3">
      <c r="A13" s="33" t="s">
        <v>36</v>
      </c>
      <c r="B13" s="15">
        <f>[1]Total!$J$15+[1]Total!$P$15</f>
        <v>1068.7904116733014</v>
      </c>
      <c r="C13" s="6">
        <f>[2]Total!$J$15+[2]Total!$P$15</f>
        <v>1210.6817557426016</v>
      </c>
      <c r="D13" s="6">
        <f>[3]Total!$J$15+[3]Total!$P$15</f>
        <v>1343.5358218503818</v>
      </c>
      <c r="E13" s="6">
        <f>[4]Total!$J$15+[4]Total!$P$15</f>
        <v>1527.2410681310764</v>
      </c>
      <c r="F13" s="6">
        <f>[5]Total!$J$15+[5]Total!$P$15</f>
        <v>1650.1787238953666</v>
      </c>
      <c r="G13" s="6">
        <f>[6]Total!$J$15+[6]Total!$P$15</f>
        <v>1681.8746192900092</v>
      </c>
      <c r="H13" s="6">
        <f>[7]Total!$J$15+[7]Total!$P$15</f>
        <v>1759.290810979815</v>
      </c>
      <c r="I13" s="6">
        <f>[8]Total!$J$15+[8]Total!$P$15</f>
        <v>1890.1442673851257</v>
      </c>
      <c r="J13" s="6">
        <f>[9]Total!$J$15+[9]Total!$P$15</f>
        <v>2058.2736208222527</v>
      </c>
      <c r="K13" s="28">
        <f t="shared" si="3"/>
        <v>0.12974228738540472</v>
      </c>
      <c r="L13" s="29">
        <f t="shared" si="0"/>
        <v>0.12866961565409046</v>
      </c>
      <c r="M13" s="29">
        <f t="shared" si="0"/>
        <v>0.12070360062446482</v>
      </c>
      <c r="N13" s="29">
        <f t="shared" si="0"/>
        <v>0.1196570468276917</v>
      </c>
      <c r="O13" s="29">
        <f t="shared" si="0"/>
        <v>0.12314505978010437</v>
      </c>
      <c r="P13" s="29">
        <f t="shared" si="0"/>
        <v>0.12133605328578777</v>
      </c>
      <c r="Q13" s="29">
        <f t="shared" si="0"/>
        <v>0.12266589325464046</v>
      </c>
      <c r="R13" s="29">
        <f t="shared" si="0"/>
        <v>0.12208729232324933</v>
      </c>
      <c r="S13" s="46">
        <f t="shared" si="0"/>
        <v>0.12255125296542778</v>
      </c>
      <c r="T13" s="29">
        <f>B13/Tabela1!B13</f>
        <v>3.1351561627823037E-3</v>
      </c>
      <c r="U13" s="9">
        <f>C13/Tabela1!C13</f>
        <v>3.0796277929788451E-3</v>
      </c>
      <c r="V13" s="9">
        <f>D13/Tabela1!D13</f>
        <v>3.1109655935461786E-3</v>
      </c>
      <c r="W13" s="9">
        <f>E13/Tabela1!E13</f>
        <v>3.1587002937542821E-3</v>
      </c>
      <c r="X13" s="9">
        <f>F13/Tabela1!F13</f>
        <v>3.2044794234413676E-3</v>
      </c>
      <c r="Y13" s="9">
        <f>G13/Tabela1!G13</f>
        <v>3.0850348500840274E-3</v>
      </c>
      <c r="Z13" s="9">
        <f>H13/Tabela1!H13</f>
        <v>3.0695441476833313E-3</v>
      </c>
      <c r="AA13" s="9">
        <f>I13/Tabela1!I13</f>
        <v>3.1078596002267833E-3</v>
      </c>
      <c r="AB13" s="9">
        <f>J13/Tabela1!J13</f>
        <v>3.2491789270646084E-3</v>
      </c>
    </row>
    <row r="14" spans="1:28" ht="18.75" x14ac:dyDescent="0.3">
      <c r="A14" s="30" t="s">
        <v>43</v>
      </c>
      <c r="B14" s="14">
        <f t="shared" ref="B14:I14" si="4">+B15+B16</f>
        <v>683.79653489425687</v>
      </c>
      <c r="C14" s="8">
        <f t="shared" si="4"/>
        <v>742.87903216996938</v>
      </c>
      <c r="D14" s="8">
        <f t="shared" si="4"/>
        <v>938.14794874609788</v>
      </c>
      <c r="E14" s="8">
        <f t="shared" si="4"/>
        <v>1075.5528693536698</v>
      </c>
      <c r="F14" s="8">
        <f t="shared" si="4"/>
        <v>1103.8823051218726</v>
      </c>
      <c r="G14" s="8">
        <f t="shared" si="4"/>
        <v>1048.9449296299342</v>
      </c>
      <c r="H14" s="8">
        <f t="shared" si="4"/>
        <v>954.06751377971977</v>
      </c>
      <c r="I14" s="8">
        <f t="shared" si="4"/>
        <v>1103.6468045227316</v>
      </c>
      <c r="J14" s="8">
        <f t="shared" ref="J14" si="5">+J15+J16</f>
        <v>1239.099316479615</v>
      </c>
      <c r="K14" s="31">
        <f t="shared" si="3"/>
        <v>8.3007225340371929E-2</v>
      </c>
      <c r="L14" s="32">
        <f t="shared" si="0"/>
        <v>7.8952176402594457E-2</v>
      </c>
      <c r="M14" s="32">
        <f t="shared" si="0"/>
        <v>8.4283450794898296E-2</v>
      </c>
      <c r="N14" s="32">
        <f t="shared" si="0"/>
        <v>8.4267953985418032E-2</v>
      </c>
      <c r="O14" s="32">
        <f t="shared" si="0"/>
        <v>8.2377533103530576E-2</v>
      </c>
      <c r="P14" s="32">
        <f t="shared" si="0"/>
        <v>7.5674391191635146E-2</v>
      </c>
      <c r="Q14" s="32">
        <f t="shared" si="0"/>
        <v>6.6522000270008833E-2</v>
      </c>
      <c r="R14" s="32">
        <f t="shared" si="0"/>
        <v>7.1286225274111631E-2</v>
      </c>
      <c r="S14" s="47">
        <f t="shared" si="0"/>
        <v>7.3776961550194017E-2</v>
      </c>
      <c r="T14" s="32">
        <f>B14/Tabela1!B14</f>
        <v>1.0925099815372497E-3</v>
      </c>
      <c r="U14" s="10">
        <f>C14/Tabela1!C14</f>
        <v>1.0653039151202704E-3</v>
      </c>
      <c r="V14" s="10">
        <f>D14/Tabela1!D14</f>
        <v>1.2255297800483056E-3</v>
      </c>
      <c r="W14" s="10">
        <f>E14/Tabela1!E14</f>
        <v>1.2991260176899216E-3</v>
      </c>
      <c r="X14" s="10">
        <f>F14/Tabela1!F14</f>
        <v>1.2800968834247939E-3</v>
      </c>
      <c r="Y14" s="10">
        <f>G14/Tabela1!G14</f>
        <v>1.1668751685382545E-3</v>
      </c>
      <c r="Z14" s="10">
        <f>H14/Tabela1!H14</f>
        <v>1.0479997295382358E-3</v>
      </c>
      <c r="AA14" s="10">
        <f>I14/Tabela1!I14</f>
        <v>1.1222891495865077E-3</v>
      </c>
      <c r="AB14" s="10">
        <f>J14/Tabela1!J14</f>
        <v>1.1503412837110382E-3</v>
      </c>
    </row>
    <row r="15" spans="1:28" ht="18.75" x14ac:dyDescent="0.3">
      <c r="A15" s="33" t="s">
        <v>37</v>
      </c>
      <c r="B15" s="15">
        <f>[1]Impostos!$B$15</f>
        <v>636.08071175564135</v>
      </c>
      <c r="C15" s="6">
        <f>[2]Impostos!$B$15</f>
        <v>692.48228410291392</v>
      </c>
      <c r="D15" s="6">
        <f>[3]Impostos!$B$15</f>
        <v>880.29024115157358</v>
      </c>
      <c r="E15" s="6">
        <f>[4]Impostos!$B$15</f>
        <v>1007.4110068952172</v>
      </c>
      <c r="F15" s="6">
        <f>[5]Impostos!$B$15</f>
        <v>1027.8456454230725</v>
      </c>
      <c r="G15" s="6">
        <f>[6]Impostos!$B$15</f>
        <v>970.49262161803995</v>
      </c>
      <c r="H15" s="6">
        <f>[7]Impostos!$B$15</f>
        <v>873.51128447101007</v>
      </c>
      <c r="I15" s="6">
        <f>[8]Impostos!$B$15</f>
        <v>1009.3187247643601</v>
      </c>
      <c r="J15" s="6">
        <f>[9]Impostos!$B$15</f>
        <v>1130.18888432629</v>
      </c>
      <c r="K15" s="28">
        <f t="shared" si="3"/>
        <v>7.7214920346926924E-2</v>
      </c>
      <c r="L15" s="29">
        <f t="shared" si="0"/>
        <v>7.3596078341938875E-2</v>
      </c>
      <c r="M15" s="29">
        <f t="shared" si="0"/>
        <v>7.908549960002928E-2</v>
      </c>
      <c r="N15" s="29">
        <f t="shared" si="0"/>
        <v>7.8929141274537346E-2</v>
      </c>
      <c r="O15" s="29">
        <f t="shared" si="0"/>
        <v>7.6703275601297805E-2</v>
      </c>
      <c r="P15" s="29">
        <f t="shared" si="0"/>
        <v>7.0014579624145867E-2</v>
      </c>
      <c r="Q15" s="29">
        <f t="shared" si="0"/>
        <v>6.0905247335412915E-2</v>
      </c>
      <c r="R15" s="29">
        <f t="shared" si="0"/>
        <v>6.5193431170261038E-2</v>
      </c>
      <c r="S15" s="46">
        <f t="shared" si="0"/>
        <v>6.7292347557976501E-2</v>
      </c>
      <c r="T15" s="29">
        <f>B15/Tabela1!B15</f>
        <v>1.0910344331296904E-3</v>
      </c>
      <c r="U15" s="9">
        <f>C15/Tabela1!C15</f>
        <v>1.0557403774279432E-3</v>
      </c>
      <c r="V15" s="9">
        <f>D15/Tabela1!D15</f>
        <v>1.2217751830345465E-3</v>
      </c>
      <c r="W15" s="9">
        <f>E15/Tabela1!E15</f>
        <v>1.2951075491096796E-3</v>
      </c>
      <c r="X15" s="9">
        <f>F15/Tabela1!F15</f>
        <v>1.2748966793146054E-3</v>
      </c>
      <c r="Y15" s="9">
        <f>G15/Tabela1!G15</f>
        <v>1.155092588567343E-3</v>
      </c>
      <c r="Z15" s="9">
        <f>H15/Tabela1!H15</f>
        <v>1.0282579339887113E-3</v>
      </c>
      <c r="AA15" s="9">
        <f>I15/Tabela1!I15</f>
        <v>1.1048277710919399E-3</v>
      </c>
      <c r="AB15" s="9">
        <f>J15/Tabela1!J15</f>
        <v>1.1381662918659779E-3</v>
      </c>
    </row>
    <row r="16" spans="1:28" ht="18.75" x14ac:dyDescent="0.3">
      <c r="A16" s="34" t="s">
        <v>42</v>
      </c>
      <c r="B16" s="15">
        <f>[1]Total!$Q$15</f>
        <v>47.715823138615505</v>
      </c>
      <c r="C16" s="6">
        <f>[2]Total!$Q$15</f>
        <v>50.396748067055398</v>
      </c>
      <c r="D16" s="6">
        <f>[3]Total!$Q$15</f>
        <v>57.857707594524314</v>
      </c>
      <c r="E16" s="6">
        <f>[4]Total!$Q$15</f>
        <v>68.141862458452579</v>
      </c>
      <c r="F16" s="6">
        <f>[5]Total!$Q$15</f>
        <v>76.036659698800023</v>
      </c>
      <c r="G16" s="6">
        <f>[6]Total!$Q$15</f>
        <v>78.452308011894274</v>
      </c>
      <c r="H16" s="6">
        <f>[7]Total!$Q$15</f>
        <v>80.556229308709746</v>
      </c>
      <c r="I16" s="6">
        <f>[8]Total!$Q$15</f>
        <v>94.328079758371587</v>
      </c>
      <c r="J16" s="6">
        <f>[9]Total!$Q$15</f>
        <v>108.910432153325</v>
      </c>
      <c r="K16" s="28">
        <f t="shared" si="3"/>
        <v>5.7923049934449971E-3</v>
      </c>
      <c r="L16" s="29">
        <f t="shared" si="0"/>
        <v>5.3560980606555831E-3</v>
      </c>
      <c r="M16" s="29">
        <f t="shared" si="0"/>
        <v>5.1979511948690238E-3</v>
      </c>
      <c r="N16" s="29">
        <f t="shared" si="0"/>
        <v>5.338812710880686E-3</v>
      </c>
      <c r="O16" s="29">
        <f t="shared" si="0"/>
        <v>5.6742575022327695E-3</v>
      </c>
      <c r="P16" s="29">
        <f t="shared" si="0"/>
        <v>5.6598115674892889E-3</v>
      </c>
      <c r="Q16" s="29">
        <f t="shared" si="0"/>
        <v>5.6167529345959293E-3</v>
      </c>
      <c r="R16" s="29">
        <f t="shared" si="0"/>
        <v>6.0927941038505917E-3</v>
      </c>
      <c r="S16" s="46">
        <f t="shared" si="0"/>
        <v>6.4846139922175175E-3</v>
      </c>
      <c r="T16" s="29">
        <f>B16/Tabela1!B16</f>
        <v>1.1125681574942993E-3</v>
      </c>
      <c r="U16" s="9">
        <f>C16/Tabela1!C16</f>
        <v>1.2167543414146984E-3</v>
      </c>
      <c r="V16" s="9">
        <f>D16/Tabela1!D16</f>
        <v>1.2856411260254719E-3</v>
      </c>
      <c r="W16" s="9">
        <f>E16/Tabela1!E16</f>
        <v>1.3615845913450143E-3</v>
      </c>
      <c r="X16" s="9">
        <f>F16/Tabela1!F16</f>
        <v>1.3547975856817054E-3</v>
      </c>
      <c r="Y16" s="9">
        <f>G16/Tabela1!G16</f>
        <v>1.3353811641371646E-3</v>
      </c>
      <c r="Z16" s="9">
        <f>H16/Tabela1!H16</f>
        <v>1.3235447770227021E-3</v>
      </c>
      <c r="AA16" s="9">
        <f>I16/Tabela1!I16</f>
        <v>1.3507085136372585E-3</v>
      </c>
      <c r="AB16" s="9">
        <f>J16/Tabela1!J16</f>
        <v>1.2939802078406619E-3</v>
      </c>
    </row>
    <row r="17" spans="1:28" ht="37.5" x14ac:dyDescent="0.3">
      <c r="A17" s="35" t="s">
        <v>41</v>
      </c>
      <c r="B17" s="14">
        <f>[1]Total!$V$15</f>
        <v>2617.9700269133227</v>
      </c>
      <c r="C17" s="8">
        <f>[2]Total!$V$15</f>
        <v>3133.8833159256737</v>
      </c>
      <c r="D17" s="8">
        <f>[3]Total!$V$15</f>
        <v>3868.5721659842643</v>
      </c>
      <c r="E17" s="8">
        <f>[4]Total!$V$15</f>
        <v>4470.4851537355808</v>
      </c>
      <c r="F17" s="8">
        <f>[5]Total!$V$15</f>
        <v>4463.4717760228514</v>
      </c>
      <c r="G17" s="8">
        <f>[6]Total!$V$15</f>
        <v>4895.3442597382618</v>
      </c>
      <c r="H17" s="8">
        <f>[7]Total!$V$15</f>
        <v>5081.1610720776043</v>
      </c>
      <c r="I17" s="8">
        <f>[8]Total!$V$15</f>
        <v>5851.0338430001175</v>
      </c>
      <c r="J17" s="8">
        <f>[9]Total!$V$15</f>
        <v>6259.2032434592256</v>
      </c>
      <c r="K17" s="31">
        <f t="shared" si="3"/>
        <v>0.31779983791807148</v>
      </c>
      <c r="L17" s="32">
        <f t="shared" si="0"/>
        <v>0.33306487014631558</v>
      </c>
      <c r="M17" s="32">
        <f t="shared" si="0"/>
        <v>0.34755350926689754</v>
      </c>
      <c r="N17" s="32">
        <f t="shared" si="0"/>
        <v>0.35025580607103518</v>
      </c>
      <c r="O17" s="32">
        <f t="shared" si="0"/>
        <v>0.33308785934873969</v>
      </c>
      <c r="P17" s="32">
        <f t="shared" si="0"/>
        <v>0.35316648764378283</v>
      </c>
      <c r="Q17" s="32">
        <f t="shared" si="0"/>
        <v>0.35428205376118294</v>
      </c>
      <c r="R17" s="32">
        <f t="shared" si="0"/>
        <v>0.37792717281406901</v>
      </c>
      <c r="S17" s="47">
        <f t="shared" si="0"/>
        <v>0.37267795315997015</v>
      </c>
      <c r="T17" s="32">
        <f>B17/Tabela1!B17</f>
        <v>1.5946099537651191E-3</v>
      </c>
      <c r="U17" s="10">
        <f>C17/Tabela1!C17</f>
        <v>1.7103913230296732E-3</v>
      </c>
      <c r="V17" s="10">
        <f>D17/Tabela1!D17</f>
        <v>1.943613484102352E-3</v>
      </c>
      <c r="W17" s="10">
        <f>E17/Tabela1!E17</f>
        <v>2.033886769721889E-3</v>
      </c>
      <c r="X17" s="10">
        <f>F17/Tabela1!F17</f>
        <v>1.8588187424847518E-3</v>
      </c>
      <c r="Y17" s="10">
        <f>G17/Tabela1!G17</f>
        <v>2.0188385256125949E-3</v>
      </c>
      <c r="Z17" s="10">
        <f>H17/Tabela1!H17</f>
        <v>1.9875287879696046E-3</v>
      </c>
      <c r="AA17" s="53">
        <f>I17/Tabela1!I17</f>
        <v>2.1819571878683892E-3</v>
      </c>
      <c r="AB17" s="53">
        <f>J17/Tabela1!J17</f>
        <v>2.1799879644676763E-3</v>
      </c>
    </row>
    <row r="18" spans="1:28" ht="18.75" x14ac:dyDescent="0.3">
      <c r="A18" s="36" t="s">
        <v>38</v>
      </c>
      <c r="B18" s="37">
        <f t="shared" ref="B18:I18" si="6">B11+B14+B17</f>
        <v>8237.7953496258015</v>
      </c>
      <c r="C18" s="38">
        <f t="shared" si="6"/>
        <v>9409.2280418194714</v>
      </c>
      <c r="D18" s="38">
        <f t="shared" si="6"/>
        <v>11130.867802613562</v>
      </c>
      <c r="E18" s="38">
        <f t="shared" si="6"/>
        <v>12763.486218495189</v>
      </c>
      <c r="F18" s="38">
        <f t="shared" si="6"/>
        <v>13400.283591091924</v>
      </c>
      <c r="G18" s="38">
        <f t="shared" si="6"/>
        <v>13861.29327388473</v>
      </c>
      <c r="H18" s="38">
        <f t="shared" si="6"/>
        <v>14342.135081735614</v>
      </c>
      <c r="I18" s="38">
        <f t="shared" si="6"/>
        <v>15481.908324910746</v>
      </c>
      <c r="J18" s="38">
        <f t="shared" ref="J18" si="7">J11+J14+J17</f>
        <v>16795.206666739672</v>
      </c>
      <c r="K18" s="39">
        <f t="shared" si="3"/>
        <v>1</v>
      </c>
      <c r="L18" s="40">
        <f t="shared" si="0"/>
        <v>1</v>
      </c>
      <c r="M18" s="40">
        <f t="shared" si="0"/>
        <v>1</v>
      </c>
      <c r="N18" s="40">
        <f t="shared" si="0"/>
        <v>1</v>
      </c>
      <c r="O18" s="40">
        <f t="shared" si="0"/>
        <v>1</v>
      </c>
      <c r="P18" s="40">
        <f t="shared" si="0"/>
        <v>1</v>
      </c>
      <c r="Q18" s="40">
        <f t="shared" si="0"/>
        <v>1</v>
      </c>
      <c r="R18" s="40">
        <f t="shared" si="0"/>
        <v>1</v>
      </c>
      <c r="S18" s="48">
        <f t="shared" si="0"/>
        <v>1</v>
      </c>
      <c r="T18" s="40">
        <f>B18/Tabela1!B18</f>
        <v>2.1199484564435526E-3</v>
      </c>
      <c r="U18" s="40">
        <f>C18/Tabela1!C18</f>
        <v>2.1500015405006845E-3</v>
      </c>
      <c r="V18" s="40">
        <f>D18/Tabela1!D18</f>
        <v>2.3118219397464447E-3</v>
      </c>
      <c r="W18" s="40">
        <f>E18/Tabela1!E18</f>
        <v>2.3939231821104379E-3</v>
      </c>
      <c r="X18" s="40">
        <f>F18/Tabela1!F18</f>
        <v>2.3188082860735705E-3</v>
      </c>
      <c r="Y18" s="40">
        <f>G18/Tabela1!G18</f>
        <v>2.3118388418208835E-3</v>
      </c>
      <c r="Z18" s="40">
        <f>H18/Tabela1!H18</f>
        <v>2.2876670484836097E-3</v>
      </c>
      <c r="AA18" s="52">
        <f>I18/Tabela1!I18</f>
        <v>2.3509160571175852E-3</v>
      </c>
      <c r="AB18" s="52">
        <f>J18/Tabela1!J18</f>
        <v>2.3978967109228215E-3</v>
      </c>
    </row>
    <row r="19" spans="1:28" ht="18.75" x14ac:dyDescent="0.3">
      <c r="A19" s="41" t="s">
        <v>39</v>
      </c>
      <c r="B19" s="16">
        <f>[10]PIB_UF!B$11</f>
        <v>8237.7953496258015</v>
      </c>
      <c r="C19" s="7">
        <f>[10]PIB_UF!C$11</f>
        <v>9409.2280418194732</v>
      </c>
      <c r="D19" s="7">
        <f>[10]PIB_UF!D$11</f>
        <v>11130.867802613562</v>
      </c>
      <c r="E19" s="7">
        <f>[10]PIB_UF!E$11</f>
        <v>12763.486218495187</v>
      </c>
      <c r="F19" s="7">
        <f>[10]PIB_UF!F$11</f>
        <v>13400.283591091904</v>
      </c>
      <c r="G19" s="7">
        <f>[10]PIB_UF!G$11</f>
        <v>13861.293273884727</v>
      </c>
      <c r="H19" s="7">
        <f>[10]PIB_UF!H$11</f>
        <v>14342.135081735611</v>
      </c>
      <c r="I19" s="7">
        <f>[10]PIB_UF!I$11</f>
        <v>15481.90832491075</v>
      </c>
      <c r="J19" s="7">
        <f>[10]PIB_UF!J$11</f>
        <v>16795.206666739668</v>
      </c>
      <c r="K19" s="42" t="s">
        <v>88</v>
      </c>
      <c r="L19" s="43" t="s">
        <v>88</v>
      </c>
      <c r="M19" s="43" t="s">
        <v>88</v>
      </c>
      <c r="N19" s="43" t="s">
        <v>88</v>
      </c>
      <c r="O19" s="43" t="s">
        <v>88</v>
      </c>
      <c r="P19" s="43" t="s">
        <v>88</v>
      </c>
      <c r="Q19" s="43" t="s">
        <v>88</v>
      </c>
      <c r="R19" s="43" t="s">
        <v>88</v>
      </c>
      <c r="S19" s="49" t="s">
        <v>88</v>
      </c>
      <c r="T19" s="43" t="s">
        <v>88</v>
      </c>
      <c r="U19" s="43" t="s">
        <v>88</v>
      </c>
      <c r="V19" s="43" t="s">
        <v>88</v>
      </c>
      <c r="W19" s="43" t="s">
        <v>88</v>
      </c>
      <c r="X19" s="43" t="s">
        <v>88</v>
      </c>
      <c r="Y19" s="43" t="s">
        <v>88</v>
      </c>
      <c r="Z19" s="43" t="s">
        <v>88</v>
      </c>
      <c r="AA19" s="43" t="s">
        <v>88</v>
      </c>
      <c r="AB19" s="43" t="s">
        <v>88</v>
      </c>
    </row>
    <row r="20" spans="1:28" ht="18.75" x14ac:dyDescent="0.3">
      <c r="A20" s="23" t="s">
        <v>0</v>
      </c>
      <c r="B20" s="23"/>
      <c r="C20" s="23"/>
      <c r="D20" s="23"/>
      <c r="E20" s="23"/>
      <c r="F20" s="17"/>
      <c r="G20" s="17"/>
      <c r="H20" s="17"/>
      <c r="I20" s="17"/>
      <c r="J20" s="17"/>
      <c r="K20" s="3"/>
      <c r="L20" s="3"/>
      <c r="M20" s="4"/>
      <c r="N20" s="4"/>
      <c r="O20" s="4"/>
      <c r="P20" s="4"/>
      <c r="Q20" s="4"/>
      <c r="R20" s="4"/>
      <c r="S20" s="4"/>
      <c r="T20" s="1"/>
    </row>
    <row r="21" spans="1:28" ht="18.75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T21" s="1"/>
    </row>
  </sheetData>
  <mergeCells count="11">
    <mergeCell ref="A8:A9"/>
    <mergeCell ref="A7:AA7"/>
    <mergeCell ref="B8:J8"/>
    <mergeCell ref="K8:S8"/>
    <mergeCell ref="T8:AB8"/>
    <mergeCell ref="A6:AA6"/>
    <mergeCell ref="A1:AA1"/>
    <mergeCell ref="A2:AA2"/>
    <mergeCell ref="A3:AA3"/>
    <mergeCell ref="A4:AA4"/>
    <mergeCell ref="A5:AA5"/>
  </mergeCells>
  <pageMargins left="0.51181102362204722" right="0.51181102362204722" top="0.78740157480314965" bottom="0.78740157480314965" header="0.31496062992125984" footer="0.31496062992125984"/>
  <pageSetup paperSize="9" scale="4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34</vt:i4>
      </vt:variant>
    </vt:vector>
  </HeadingPairs>
  <TitlesOfParts>
    <vt:vector size="34" baseType="lpstr">
      <vt:lpstr>Sumário</vt:lpstr>
      <vt:lpstr>Tabela1</vt:lpstr>
      <vt:lpstr>Tabela2</vt:lpstr>
      <vt:lpstr>Tabela3</vt:lpstr>
      <vt:lpstr>Tabela4</vt:lpstr>
      <vt:lpstr>Tabela5</vt:lpstr>
      <vt:lpstr>Tabela6</vt:lpstr>
      <vt:lpstr>Tabela7</vt:lpstr>
      <vt:lpstr>Tabela8</vt:lpstr>
      <vt:lpstr>Tabela9</vt:lpstr>
      <vt:lpstr>Tabela10</vt:lpstr>
      <vt:lpstr>Tabela11</vt:lpstr>
      <vt:lpstr>Tabela12</vt:lpstr>
      <vt:lpstr>Tabela13</vt:lpstr>
      <vt:lpstr>Tabela14</vt:lpstr>
      <vt:lpstr>Tabela15</vt:lpstr>
      <vt:lpstr>Tabela16</vt:lpstr>
      <vt:lpstr>Tabela17</vt:lpstr>
      <vt:lpstr>Tabela18</vt:lpstr>
      <vt:lpstr>Tabela19</vt:lpstr>
      <vt:lpstr>Tabela20</vt:lpstr>
      <vt:lpstr>Tabela21</vt:lpstr>
      <vt:lpstr>Tabela22</vt:lpstr>
      <vt:lpstr>Tabela23</vt:lpstr>
      <vt:lpstr>Tabela24</vt:lpstr>
      <vt:lpstr>Tabela25</vt:lpstr>
      <vt:lpstr>Tabela26</vt:lpstr>
      <vt:lpstr>Tabela27</vt:lpstr>
      <vt:lpstr>Tabela28</vt:lpstr>
      <vt:lpstr>Tabela29</vt:lpstr>
      <vt:lpstr>Tabela30</vt:lpstr>
      <vt:lpstr>Tabela31</vt:lpstr>
      <vt:lpstr>Tabela32</vt:lpstr>
      <vt:lpstr>Tabela33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Sergio Gonçalves Cunha</dc:creator>
  <cp:lastModifiedBy>Administrador</cp:lastModifiedBy>
  <cp:lastPrinted>2015-10-20T11:40:35Z</cp:lastPrinted>
  <dcterms:created xsi:type="dcterms:W3CDTF">2015-08-03T11:32:50Z</dcterms:created>
  <dcterms:modified xsi:type="dcterms:W3CDTF">2021-03-25T22:17:02Z</dcterms:modified>
</cp:coreProperties>
</file>