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vk\index\vba\"/>
    </mc:Choice>
  </mc:AlternateContent>
  <bookViews>
    <workbookView xWindow="3765" yWindow="0" windowWidth="23325" windowHeight="9105"/>
  </bookViews>
  <sheets>
    <sheet name="s1" sheetId="3" r:id="rId1"/>
    <sheet name="s2" sheetId="1" r:id="rId2"/>
    <sheet name="s3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3" l="1"/>
  <c r="D2" i="3"/>
  <c r="E2" i="3"/>
  <c r="F2" i="3"/>
  <c r="J2" i="3"/>
  <c r="C3" i="3"/>
  <c r="F3" i="3" s="1"/>
  <c r="D3" i="3"/>
  <c r="J3" i="3" s="1"/>
  <c r="E3" i="3"/>
  <c r="C4" i="3"/>
  <c r="D4" i="3"/>
  <c r="E4" i="3"/>
  <c r="F4" i="3"/>
  <c r="J4" i="3"/>
  <c r="J9" i="1" l="1"/>
  <c r="K9" i="1" s="1"/>
  <c r="L9" i="1" s="1"/>
  <c r="M9" i="1" s="1"/>
  <c r="N9" i="1" s="1"/>
  <c r="O9" i="1" s="1"/>
  <c r="F9" i="1"/>
  <c r="G9" i="1" s="1"/>
  <c r="J8" i="1"/>
  <c r="K8" i="1"/>
  <c r="L8" i="1" s="1"/>
  <c r="M8" i="1" s="1"/>
  <c r="N8" i="1" s="1"/>
  <c r="O8" i="1" s="1"/>
  <c r="F8" i="1"/>
  <c r="G8" i="1" s="1"/>
  <c r="R9" i="1" l="1"/>
  <c r="Q9" i="1"/>
  <c r="R8" i="1"/>
  <c r="Q8" i="1"/>
  <c r="S8" i="1" s="1"/>
  <c r="T8" i="1" s="1"/>
  <c r="J13" i="2"/>
  <c r="I13" i="2" s="1"/>
  <c r="G13" i="2" s="1"/>
  <c r="F13" i="2" s="1"/>
  <c r="H13" i="2"/>
  <c r="L7" i="2"/>
  <c r="S9" i="1" l="1"/>
  <c r="T9" i="1" s="1"/>
  <c r="G5" i="1"/>
  <c r="C14" i="1"/>
  <c r="C15" i="1"/>
  <c r="C16" i="1"/>
  <c r="C17" i="1"/>
  <c r="C13" i="1"/>
  <c r="C22" i="1"/>
  <c r="E6" i="1"/>
  <c r="E7" i="1"/>
  <c r="F5" i="1"/>
  <c r="J6" i="1"/>
  <c r="J5" i="1"/>
  <c r="I5" i="1"/>
  <c r="I7" i="1" s="1"/>
  <c r="F6" i="1" l="1"/>
  <c r="G6" i="1" s="1"/>
  <c r="J7" i="1"/>
  <c r="K6" i="1"/>
  <c r="L6" i="1" s="1"/>
  <c r="M6" i="1" s="1"/>
  <c r="N6" i="1" s="1"/>
  <c r="O6" i="1" s="1"/>
  <c r="R5" i="1"/>
  <c r="K5" i="1"/>
  <c r="L5" i="1" s="1"/>
  <c r="M5" i="1" s="1"/>
  <c r="N5" i="1" s="1"/>
  <c r="O5" i="1" s="1"/>
  <c r="Q5" i="1" l="1"/>
  <c r="S5" i="1" s="1"/>
  <c r="T5" i="1" s="1"/>
  <c r="Q6" i="1"/>
  <c r="Q7" i="1" s="1"/>
  <c r="R6" i="1"/>
  <c r="R7" i="1" s="1"/>
  <c r="G7" i="1"/>
  <c r="F7" i="1"/>
  <c r="O7" i="1"/>
  <c r="N7" i="1"/>
  <c r="K7" i="1"/>
  <c r="L7" i="1"/>
  <c r="M7" i="1"/>
  <c r="S6" i="1" l="1"/>
  <c r="S7" i="1" l="1"/>
  <c r="T6" i="1"/>
  <c r="T7" i="1" s="1"/>
</calcChain>
</file>

<file path=xl/sharedStrings.xml><?xml version="1.0" encoding="utf-8"?>
<sst xmlns="http://schemas.openxmlformats.org/spreadsheetml/2006/main" count="47" uniqueCount="45">
  <si>
    <t>t</t>
  </si>
  <si>
    <t>d</t>
  </si>
  <si>
    <t>R1P</t>
  </si>
  <si>
    <t>DFR</t>
  </si>
  <si>
    <t>orig</t>
  </si>
  <si>
    <t>log_e</t>
  </si>
  <si>
    <t>0.615log</t>
  </si>
  <si>
    <t>LTF</t>
  </si>
  <si>
    <t>fbrft</t>
  </si>
  <si>
    <t>fbrft*t/d</t>
  </si>
  <si>
    <t>repair</t>
  </si>
  <si>
    <t>F</t>
  </si>
  <si>
    <t>width</t>
  </si>
  <si>
    <t>ft</t>
  </si>
  <si>
    <t>P,kp</t>
  </si>
  <si>
    <t>R</t>
  </si>
  <si>
    <t>z1</t>
  </si>
  <si>
    <t>z2</t>
  </si>
  <si>
    <t>z3</t>
  </si>
  <si>
    <t>N95</t>
  </si>
  <si>
    <t>% change</t>
  </si>
  <si>
    <t>dft=dt/(1+dt)</t>
  </si>
  <si>
    <t>dt</t>
  </si>
  <si>
    <t>dN95</t>
  </si>
  <si>
    <t>Distance</t>
  </si>
  <si>
    <t>diameter=</t>
  </si>
  <si>
    <t>edge dist=</t>
  </si>
  <si>
    <t>spacing=</t>
  </si>
  <si>
    <t>radius=</t>
  </si>
  <si>
    <t>thickness=</t>
  </si>
  <si>
    <t>Modification Factors</t>
  </si>
  <si>
    <t>A-factors</t>
  </si>
  <si>
    <t>B-factors</t>
  </si>
  <si>
    <r>
      <t>0.9</t>
    </r>
    <r>
      <rPr>
        <sz val="10"/>
        <rFont val="Arial"/>
        <family val="2"/>
        <charset val="204"/>
      </rPr>
      <t xml:space="preserve"> = 1.1*0.82 - Ti-Metal Stack; Shot Peened; Fay Seal</t>
    </r>
  </si>
  <si>
    <r>
      <t>1.1</t>
    </r>
    <r>
      <rPr>
        <sz val="10"/>
        <rFont val="Arial"/>
        <family val="2"/>
        <charset val="204"/>
      </rPr>
      <t xml:space="preserve"> = 1.1*1.00 - Ti-Comp Stack, Shot Peened, Fay Seal</t>
    </r>
  </si>
  <si>
    <t>SRM</t>
  </si>
  <si>
    <t>tau</t>
  </si>
  <si>
    <t>I</t>
  </si>
  <si>
    <t>S</t>
  </si>
  <si>
    <t>sigma</t>
  </si>
  <si>
    <t>W</t>
  </si>
  <si>
    <t>Q</t>
  </si>
  <si>
    <t>M</t>
  </si>
  <si>
    <t>L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</si>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</sst>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0.0000"/>
    <numFmt numFmtId="166" formatCode="0.0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b/>
      <i/>
      <sz val="1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2" borderId="7" xfId="0" applyNumberFormat="1" applyFill="1" applyBorder="1" applyAlignment="1">
      <alignment horizontal="center"/>
    </xf>
    <xf numFmtId="2" fontId="0" fillId="2" borderId="1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2" borderId="9" xfId="0" applyNumberFormat="1" applyFill="1" applyBorder="1" applyAlignment="1">
      <alignment horizontal="center"/>
    </xf>
    <xf numFmtId="2" fontId="0" fillId="3" borderId="11" xfId="0" applyNumberFormat="1" applyFill="1" applyBorder="1" applyAlignment="1">
      <alignment horizontal="center"/>
    </xf>
    <xf numFmtId="2" fontId="0" fillId="0" borderId="11" xfId="0" applyNumberFormat="1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5" borderId="1" xfId="0" applyFill="1" applyBorder="1" applyAlignment="1">
      <alignment horizontal="center"/>
    </xf>
    <xf numFmtId="10" fontId="0" fillId="5" borderId="1" xfId="0" applyNumberForma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10" xfId="0" applyBorder="1" applyAlignment="1">
      <alignment horizontal="center"/>
    </xf>
    <xf numFmtId="164" fontId="0" fillId="0" borderId="0" xfId="0" applyNumberFormat="1"/>
    <xf numFmtId="0" fontId="1" fillId="6" borderId="2" xfId="0" applyNumberFormat="1" applyFont="1" applyFill="1" applyBorder="1" applyAlignment="1">
      <alignment vertical="center"/>
    </xf>
    <xf numFmtId="0" fontId="1" fillId="7" borderId="3" xfId="0" applyNumberFormat="1" applyFont="1" applyFill="1" applyBorder="1" applyAlignment="1">
      <alignment vertical="center"/>
    </xf>
    <xf numFmtId="0" fontId="1" fillId="7" borderId="4" xfId="0" applyNumberFormat="1" applyFont="1" applyFill="1" applyBorder="1" applyAlignment="1">
      <alignment vertical="center"/>
    </xf>
    <xf numFmtId="0" fontId="1" fillId="5" borderId="13" xfId="0" applyFont="1" applyFill="1" applyBorder="1"/>
    <xf numFmtId="0" fontId="1" fillId="5" borderId="14" xfId="0" applyFont="1" applyFill="1" applyBorder="1"/>
    <xf numFmtId="0" fontId="0" fillId="5" borderId="14" xfId="0" applyFill="1" applyBorder="1" applyAlignment="1">
      <alignment horizontal="center"/>
    </xf>
    <xf numFmtId="0" fontId="0" fillId="5" borderId="14" xfId="0" applyFill="1" applyBorder="1"/>
    <xf numFmtId="0" fontId="0" fillId="5" borderId="14" xfId="0" applyFill="1" applyBorder="1" applyAlignment="1">
      <alignment horizontal="left"/>
    </xf>
    <xf numFmtId="165" fontId="0" fillId="5" borderId="14" xfId="0" applyNumberFormat="1" applyFill="1" applyBorder="1"/>
    <xf numFmtId="0" fontId="0" fillId="5" borderId="15" xfId="0" applyFill="1" applyBorder="1"/>
    <xf numFmtId="0" fontId="1" fillId="5" borderId="5" xfId="0" applyFont="1" applyFill="1" applyBorder="1"/>
    <xf numFmtId="0" fontId="1" fillId="5" borderId="0" xfId="0" applyFont="1" applyFill="1" applyBorder="1"/>
    <xf numFmtId="0" fontId="0" fillId="5" borderId="0" xfId="0" applyFill="1" applyBorder="1" applyAlignment="1">
      <alignment horizontal="center"/>
    </xf>
    <xf numFmtId="0" fontId="0" fillId="5" borderId="0" xfId="0" applyFill="1" applyBorder="1"/>
    <xf numFmtId="0" fontId="0" fillId="5" borderId="0" xfId="0" applyFill="1" applyBorder="1" applyAlignment="1">
      <alignment horizontal="left"/>
    </xf>
    <xf numFmtId="165" fontId="0" fillId="5" borderId="0" xfId="0" applyNumberFormat="1" applyFill="1" applyBorder="1"/>
    <xf numFmtId="0" fontId="0" fillId="5" borderId="6" xfId="0" applyFill="1" applyBorder="1"/>
    <xf numFmtId="0" fontId="2" fillId="5" borderId="0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5" fontId="0" fillId="5" borderId="16" xfId="0" applyNumberFormat="1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165" fontId="0" fillId="5" borderId="8" xfId="0" applyNumberFormat="1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3" fillId="8" borderId="13" xfId="0" applyNumberFormat="1" applyFont="1" applyFill="1" applyBorder="1" applyAlignment="1">
      <alignment horizontal="center" vertical="center"/>
    </xf>
    <xf numFmtId="0" fontId="3" fillId="8" borderId="14" xfId="0" applyNumberFormat="1" applyFont="1" applyFill="1" applyBorder="1" applyAlignment="1">
      <alignment horizontal="center" vertical="center"/>
    </xf>
    <xf numFmtId="0" fontId="3" fillId="8" borderId="10" xfId="0" applyNumberFormat="1" applyFont="1" applyFill="1" applyBorder="1" applyAlignment="1">
      <alignment horizontal="center" vertical="center"/>
    </xf>
    <xf numFmtId="0" fontId="1" fillId="7" borderId="10" xfId="0" applyNumberFormat="1" applyFont="1" applyFill="1" applyBorder="1" applyAlignment="1">
      <alignment horizontal="center" vertical="center"/>
    </xf>
    <xf numFmtId="0" fontId="2" fillId="7" borderId="3" xfId="0" applyNumberFormat="1" applyFont="1" applyFill="1" applyBorder="1" applyAlignment="1">
      <alignment horizontal="center" vertical="center"/>
    </xf>
    <xf numFmtId="0" fontId="0" fillId="7" borderId="3" xfId="0" applyNumberFormat="1" applyFill="1" applyBorder="1" applyAlignment="1">
      <alignment horizontal="center" vertical="center"/>
    </xf>
    <xf numFmtId="0" fontId="2" fillId="7" borderId="1" xfId="0" applyNumberFormat="1" applyFont="1" applyFill="1" applyBorder="1" applyAlignment="1">
      <alignment horizontal="center" vertical="center"/>
    </xf>
    <xf numFmtId="0" fontId="1" fillId="7" borderId="12" xfId="0" applyNumberFormat="1" applyFont="1" applyFill="1" applyBorder="1" applyAlignment="1">
      <alignment horizontal="center" vertical="center"/>
    </xf>
    <xf numFmtId="0" fontId="2" fillId="4" borderId="3" xfId="0" applyNumberFormat="1" applyFont="1" applyFill="1" applyBorder="1" applyAlignment="1">
      <alignment horizontal="center" vertical="center"/>
    </xf>
    <xf numFmtId="0" fontId="0" fillId="4" borderId="3" xfId="0" applyNumberForma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0" fontId="2" fillId="7" borderId="14" xfId="0" applyNumberFormat="1" applyFont="1" applyFill="1" applyBorder="1" applyAlignment="1">
      <alignment horizontal="center" vertical="center"/>
    </xf>
    <xf numFmtId="0" fontId="2" fillId="7" borderId="15" xfId="0" applyNumberFormat="1" applyFont="1" applyFill="1" applyBorder="1" applyAlignment="1">
      <alignment horizontal="center" vertical="center"/>
    </xf>
    <xf numFmtId="0" fontId="2" fillId="7" borderId="6" xfId="0" applyNumberFormat="1" applyFont="1" applyFill="1" applyBorder="1" applyAlignment="1">
      <alignment horizontal="center" vertical="center"/>
    </xf>
    <xf numFmtId="0" fontId="1" fillId="7" borderId="11" xfId="0" applyNumberFormat="1" applyFont="1" applyFill="1" applyBorder="1" applyAlignment="1">
      <alignment horizontal="center" vertical="center"/>
    </xf>
    <xf numFmtId="0" fontId="2" fillId="7" borderId="9" xfId="0" applyNumberFormat="1" applyFont="1" applyFill="1" applyBorder="1" applyAlignment="1">
      <alignment horizontal="center" vertical="center"/>
    </xf>
    <xf numFmtId="0" fontId="2" fillId="7" borderId="3" xfId="0" applyNumberFormat="1" applyFont="1" applyFill="1" applyBorder="1" applyAlignment="1">
      <alignment horizontal="left" vertical="center" wrapText="1"/>
    </xf>
    <xf numFmtId="0" fontId="1" fillId="4" borderId="3" xfId="0" applyNumberFormat="1" applyFont="1" applyFill="1" applyBorder="1" applyAlignment="1">
      <alignment horizontal="left" vertical="center" wrapText="1"/>
    </xf>
    <xf numFmtId="0" fontId="2" fillId="4" borderId="3" xfId="0" applyNumberFormat="1" applyFont="1" applyFill="1" applyBorder="1" applyAlignment="1">
      <alignment horizontal="left" vertical="center" wrapText="1"/>
    </xf>
    <xf numFmtId="0" fontId="1" fillId="7" borderId="3" xfId="0" applyNumberFormat="1" applyFont="1" applyFill="1" applyBorder="1" applyAlignment="1">
      <alignment horizontal="left" vertical="center" wrapText="1"/>
    </xf>
    <xf numFmtId="0" fontId="2" fillId="6" borderId="3" xfId="0" applyNumberFormat="1" applyFont="1" applyFill="1" applyBorder="1" applyAlignment="1">
      <alignment horizontal="left" vertical="center" wrapText="1"/>
    </xf>
    <xf numFmtId="0" fontId="3" fillId="8" borderId="3" xfId="0" applyNumberFormat="1" applyFont="1" applyFill="1" applyBorder="1" applyAlignment="1">
      <alignment horizontal="left" vertical="center" wrapText="1"/>
    </xf>
    <xf numFmtId="0" fontId="3" fillId="8" borderId="4" xfId="0" applyNumberFormat="1" applyFont="1" applyFill="1" applyBorder="1" applyAlignment="1">
      <alignment horizontal="left" vertical="center" wrapText="1"/>
    </xf>
    <xf numFmtId="166" fontId="0" fillId="0" borderId="1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t_vs_N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's2'!$B$12:$B$17</c:f>
              <c:numCache>
                <c:formatCode>0.00%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xVal>
          <c:yVal>
            <c:numRef>
              <c:f>'s2'!$D$12:$D$17</c:f>
              <c:numCache>
                <c:formatCode>0.00%</c:formatCode>
                <c:ptCount val="6"/>
                <c:pt idx="0">
                  <c:v>0</c:v>
                </c:pt>
                <c:pt idx="1">
                  <c:v>0.28999999999999998</c:v>
                </c:pt>
                <c:pt idx="2">
                  <c:v>0.62</c:v>
                </c:pt>
                <c:pt idx="3">
                  <c:v>0.98</c:v>
                </c:pt>
                <c:pt idx="4">
                  <c:v>1.37</c:v>
                </c:pt>
                <c:pt idx="5">
                  <c:v>1.78</c:v>
                </c:pt>
              </c:numCache>
            </c:numRef>
          </c:yVal>
          <c:smooth val="1"/>
        </c:ser>
        <c:ser>
          <c:idx val="1"/>
          <c:order val="1"/>
          <c:tx>
            <c:v>t_vs_ft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's2'!$B$12:$B$17</c:f>
              <c:numCache>
                <c:formatCode>0.00%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xVal>
          <c:yVal>
            <c:numRef>
              <c:f>'s2'!$C$12:$C$17</c:f>
              <c:numCache>
                <c:formatCode>0.00%</c:formatCode>
                <c:ptCount val="6"/>
                <c:pt idx="0">
                  <c:v>0</c:v>
                </c:pt>
                <c:pt idx="1">
                  <c:v>-9.0909090909090912E-2</c:v>
                </c:pt>
                <c:pt idx="2">
                  <c:v>-0.16666666666666669</c:v>
                </c:pt>
                <c:pt idx="3">
                  <c:v>-0.23076923076923075</c:v>
                </c:pt>
                <c:pt idx="4">
                  <c:v>-0.28571428571428575</c:v>
                </c:pt>
                <c:pt idx="5">
                  <c:v>-0.33333333333333331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899952"/>
        <c:axId val="626906488"/>
      </c:scatterChart>
      <c:valAx>
        <c:axId val="627899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906488"/>
        <c:crosses val="autoZero"/>
        <c:crossBetween val="midCat"/>
      </c:valAx>
      <c:valAx>
        <c:axId val="626906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899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147637</xdr:colOff>
      <xdr:row>11</xdr:row>
      <xdr:rowOff>66675</xdr:rowOff>
    </xdr:from>
    <xdr:to>
      <xdr:col>11</xdr:col>
      <xdr:colOff>452437</xdr:colOff>
      <xdr:row>25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352425</xdr:colOff>
      <xdr:row>9</xdr:row>
      <xdr:rowOff>114300</xdr:rowOff>
    </xdr:from>
    <xdr:to>
      <xdr:col>10</xdr:col>
      <xdr:colOff>276225</xdr:colOff>
      <xdr:row>12</xdr:row>
      <xdr:rowOff>9525</xdr:rowOff>
    </xdr:to>
    <xdr:sp macro="" textlink="">
      <xdr:nvSpPr>
        <xdr:cNvPr id="2" name="Line 10"/>
        <xdr:cNvSpPr>
          <a:spLocks noChangeShapeType="1"/>
        </xdr:cNvSpPr>
      </xdr:nvSpPr>
      <xdr:spPr bwMode="auto">
        <a:xfrm flipH="1" flipV="1">
          <a:off x="4448175" y="9820275"/>
          <a:ext cx="533400" cy="3810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stealth" w="med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2</xdr:row>
      <xdr:rowOff>161925</xdr:rowOff>
    </xdr:from>
    <xdr:to>
      <xdr:col>9</xdr:col>
      <xdr:colOff>276225</xdr:colOff>
      <xdr:row>11</xdr:row>
      <xdr:rowOff>47625</xdr:rowOff>
    </xdr:to>
    <xdr:grpSp>
      <xdr:nvGrpSpPr>
        <xdr:cNvPr id="3" name="Group 13"/>
        <xdr:cNvGrpSpPr>
          <a:grpSpLocks/>
        </xdr:cNvGrpSpPr>
      </xdr:nvGrpSpPr>
      <xdr:grpSpPr bwMode="auto">
        <a:xfrm>
          <a:off x="3048000" y="561975"/>
          <a:ext cx="2714625" cy="1600200"/>
          <a:chOff x="203" y="5644"/>
          <a:chExt cx="297" cy="123"/>
        </a:xfrm>
      </xdr:grpSpPr>
      <xdr:sp macro="" textlink="">
        <xdr:nvSpPr>
          <xdr:cNvPr id="4" name="Rectangle 2" descr="Wide downward diagonal"/>
          <xdr:cNvSpPr>
            <a:spLocks noChangeArrowheads="1"/>
          </xdr:cNvSpPr>
        </xdr:nvSpPr>
        <xdr:spPr bwMode="auto">
          <a:xfrm>
            <a:off x="204" y="5727"/>
            <a:ext cx="296" cy="13"/>
          </a:xfrm>
          <a:prstGeom prst="rect">
            <a:avLst/>
          </a:prstGeom>
          <a:pattFill prst="wdDnDiag">
            <a:fgClr>
              <a:srgbClr val="000000"/>
            </a:fgClr>
            <a:bgClr>
              <a:srgbClr val="FFFFFF"/>
            </a:bgClr>
          </a:pattFill>
          <a:ln w="19050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5" name="Rectangle 3"/>
          <xdr:cNvSpPr>
            <a:spLocks noChangeArrowheads="1"/>
          </xdr:cNvSpPr>
        </xdr:nvSpPr>
        <xdr:spPr bwMode="auto">
          <a:xfrm>
            <a:off x="419" y="5727"/>
            <a:ext cx="31" cy="13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" name="Line 4"/>
          <xdr:cNvSpPr>
            <a:spLocks noChangeShapeType="1"/>
          </xdr:cNvSpPr>
        </xdr:nvSpPr>
        <xdr:spPr bwMode="auto">
          <a:xfrm>
            <a:off x="434" y="5701"/>
            <a:ext cx="0" cy="66"/>
          </a:xfrm>
          <a:prstGeom prst="line">
            <a:avLst/>
          </a:prstGeom>
          <a:noFill/>
          <a:ln w="12700">
            <a:solidFill>
              <a:srgbClr val="000000"/>
            </a:solidFill>
            <a:prstDash val="dash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5"/>
          <xdr:cNvSpPr>
            <a:spLocks noChangeShapeType="1"/>
          </xdr:cNvSpPr>
        </xdr:nvSpPr>
        <xdr:spPr bwMode="auto">
          <a:xfrm>
            <a:off x="500" y="5696"/>
            <a:ext cx="0" cy="63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Rectangle 6"/>
          <xdr:cNvSpPr>
            <a:spLocks noChangeArrowheads="1"/>
          </xdr:cNvSpPr>
        </xdr:nvSpPr>
        <xdr:spPr bwMode="auto">
          <a:xfrm>
            <a:off x="277" y="5727"/>
            <a:ext cx="31" cy="13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9" name="Line 7"/>
          <xdr:cNvSpPr>
            <a:spLocks noChangeShapeType="1"/>
          </xdr:cNvSpPr>
        </xdr:nvSpPr>
        <xdr:spPr bwMode="auto">
          <a:xfrm>
            <a:off x="293" y="5700"/>
            <a:ext cx="0" cy="67"/>
          </a:xfrm>
          <a:prstGeom prst="line">
            <a:avLst/>
          </a:prstGeom>
          <a:noFill/>
          <a:ln w="12700">
            <a:solidFill>
              <a:srgbClr val="000000"/>
            </a:solidFill>
            <a:prstDash val="dash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" name="Rectangle 8" descr="Wide downward diagonal"/>
          <xdr:cNvSpPr>
            <a:spLocks noChangeArrowheads="1"/>
          </xdr:cNvSpPr>
        </xdr:nvSpPr>
        <xdr:spPr bwMode="auto">
          <a:xfrm>
            <a:off x="203" y="5644"/>
            <a:ext cx="8" cy="96"/>
          </a:xfrm>
          <a:prstGeom prst="rect">
            <a:avLst/>
          </a:prstGeom>
          <a:pattFill prst="wdDnDiag">
            <a:fgClr>
              <a:srgbClr val="000000"/>
            </a:fgClr>
            <a:bgClr>
              <a:srgbClr val="FFFFFF"/>
            </a:bgClr>
          </a:pattFill>
          <a:ln w="19050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" name="Line 9"/>
          <xdr:cNvSpPr>
            <a:spLocks noChangeShapeType="1"/>
          </xdr:cNvSpPr>
        </xdr:nvSpPr>
        <xdr:spPr bwMode="auto">
          <a:xfrm flipH="1">
            <a:off x="467" y="5700"/>
            <a:ext cx="33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 type="stealth" w="lg" len="lg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" name="AutoShape 12"/>
          <xdr:cNvSpPr>
            <a:spLocks/>
          </xdr:cNvSpPr>
        </xdr:nvSpPr>
        <xdr:spPr bwMode="auto">
          <a:xfrm rot="5400000">
            <a:off x="357" y="5695"/>
            <a:ext cx="13" cy="109"/>
          </a:xfrm>
          <a:prstGeom prst="rightBrace">
            <a:avLst>
              <a:gd name="adj1" fmla="val 69872"/>
              <a:gd name="adj2" fmla="val 50000"/>
            </a:avLst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8</xdr:col>
      <xdr:colOff>495300</xdr:colOff>
      <xdr:row>9</xdr:row>
      <xdr:rowOff>114300</xdr:rowOff>
    </xdr:from>
    <xdr:to>
      <xdr:col>9</xdr:col>
      <xdr:colOff>238125</xdr:colOff>
      <xdr:row>11</xdr:row>
      <xdr:rowOff>152400</xdr:rowOff>
    </xdr:to>
    <xdr:sp macro="" textlink="">
      <xdr:nvSpPr>
        <xdr:cNvPr id="13" name="Line 10"/>
        <xdr:cNvSpPr>
          <a:spLocks noChangeShapeType="1"/>
        </xdr:cNvSpPr>
      </xdr:nvSpPr>
      <xdr:spPr bwMode="auto">
        <a:xfrm flipH="1" flipV="1">
          <a:off x="3981450" y="9820275"/>
          <a:ext cx="352425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stealth" w="med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209550</xdr:colOff>
      <xdr:row>9</xdr:row>
      <xdr:rowOff>95250</xdr:rowOff>
    </xdr:from>
    <xdr:to>
      <xdr:col>8</xdr:col>
      <xdr:colOff>285750</xdr:colOff>
      <xdr:row>11</xdr:row>
      <xdr:rowOff>142875</xdr:rowOff>
    </xdr:to>
    <xdr:sp macro="" textlink="">
      <xdr:nvSpPr>
        <xdr:cNvPr id="14" name="Line 10"/>
        <xdr:cNvSpPr>
          <a:spLocks noChangeShapeType="1"/>
        </xdr:cNvSpPr>
      </xdr:nvSpPr>
      <xdr:spPr bwMode="auto">
        <a:xfrm flipH="1" flipV="1">
          <a:off x="3695700" y="9801225"/>
          <a:ext cx="76200" cy="3714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stealth" w="med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247650</xdr:colOff>
      <xdr:row>10</xdr:row>
      <xdr:rowOff>142875</xdr:rowOff>
    </xdr:from>
    <xdr:to>
      <xdr:col>7</xdr:col>
      <xdr:colOff>304800</xdr:colOff>
      <xdr:row>11</xdr:row>
      <xdr:rowOff>161925</xdr:rowOff>
    </xdr:to>
    <xdr:sp macro="" textlink="">
      <xdr:nvSpPr>
        <xdr:cNvPr id="15" name="Line 10"/>
        <xdr:cNvSpPr>
          <a:spLocks noChangeShapeType="1"/>
        </xdr:cNvSpPr>
      </xdr:nvSpPr>
      <xdr:spPr bwMode="auto">
        <a:xfrm flipH="1" flipV="1">
          <a:off x="3295650" y="10010775"/>
          <a:ext cx="5715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stealth" w="med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314325</xdr:colOff>
      <xdr:row>9</xdr:row>
      <xdr:rowOff>133350</xdr:rowOff>
    </xdr:from>
    <xdr:to>
      <xdr:col>6</xdr:col>
      <xdr:colOff>352425</xdr:colOff>
      <xdr:row>11</xdr:row>
      <xdr:rowOff>152400</xdr:rowOff>
    </xdr:to>
    <xdr:sp macro="" textlink="">
      <xdr:nvSpPr>
        <xdr:cNvPr id="16" name="Line 10"/>
        <xdr:cNvSpPr>
          <a:spLocks noChangeShapeType="1"/>
        </xdr:cNvSpPr>
      </xdr:nvSpPr>
      <xdr:spPr bwMode="auto">
        <a:xfrm flipV="1">
          <a:off x="2752725" y="9839325"/>
          <a:ext cx="3810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stealth" w="med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304800</xdr:colOff>
      <xdr:row>9</xdr:row>
      <xdr:rowOff>114300</xdr:rowOff>
    </xdr:from>
    <xdr:to>
      <xdr:col>6</xdr:col>
      <xdr:colOff>76200</xdr:colOff>
      <xdr:row>11</xdr:row>
      <xdr:rowOff>142875</xdr:rowOff>
    </xdr:to>
    <xdr:sp macro="" textlink="">
      <xdr:nvSpPr>
        <xdr:cNvPr id="17" name="Line 10"/>
        <xdr:cNvSpPr>
          <a:spLocks noChangeShapeType="1"/>
        </xdr:cNvSpPr>
      </xdr:nvSpPr>
      <xdr:spPr bwMode="auto">
        <a:xfrm flipV="1">
          <a:off x="2133600" y="9820275"/>
          <a:ext cx="381000" cy="3524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stealth" w="med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314325</xdr:colOff>
      <xdr:row>9</xdr:row>
      <xdr:rowOff>133350</xdr:rowOff>
    </xdr:from>
    <xdr:to>
      <xdr:col>5</xdr:col>
      <xdr:colOff>19050</xdr:colOff>
      <xdr:row>11</xdr:row>
      <xdr:rowOff>152400</xdr:rowOff>
    </xdr:to>
    <xdr:sp macro="" textlink="">
      <xdr:nvSpPr>
        <xdr:cNvPr id="18" name="Line 10"/>
        <xdr:cNvSpPr>
          <a:spLocks noChangeShapeType="1"/>
        </xdr:cNvSpPr>
      </xdr:nvSpPr>
      <xdr:spPr bwMode="auto">
        <a:xfrm flipV="1">
          <a:off x="1457325" y="9839325"/>
          <a:ext cx="390525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stealth" w="med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F7" sqref="F7"/>
    </sheetView>
  </sheetViews>
  <sheetFormatPr defaultRowHeight="15" x14ac:dyDescent="0.25"/>
  <sheetData>
    <row r="1" spans="1:10" x14ac:dyDescent="0.25">
      <c r="A1" s="1" t="s">
        <v>44</v>
      </c>
      <c r="B1" s="1" t="s">
        <v>43</v>
      </c>
      <c r="C1" s="1" t="s">
        <v>42</v>
      </c>
      <c r="D1" s="1" t="s">
        <v>41</v>
      </c>
      <c r="E1" s="1" t="s">
        <v>40</v>
      </c>
      <c r="F1" s="20" t="s">
        <v>39</v>
      </c>
      <c r="G1" s="1" t="s">
        <v>38</v>
      </c>
      <c r="H1" s="1" t="s">
        <v>37</v>
      </c>
      <c r="I1" s="1" t="s">
        <v>0</v>
      </c>
      <c r="J1" s="20" t="s">
        <v>36</v>
      </c>
    </row>
    <row r="2" spans="1:10" ht="15.75" thickBot="1" x14ac:dyDescent="0.3">
      <c r="A2" s="1">
        <v>8000</v>
      </c>
      <c r="B2" s="1">
        <v>6</v>
      </c>
      <c r="C2" s="1">
        <f>A2*B2*B2/8</f>
        <v>36000</v>
      </c>
      <c r="D2" s="1">
        <f>A2*B2/2</f>
        <v>24000</v>
      </c>
      <c r="E2" s="1">
        <f>184/1000000</f>
        <v>1.84E-4</v>
      </c>
      <c r="F2" s="70">
        <f>C2/(E2*1000000)</f>
        <v>195.65217391304347</v>
      </c>
      <c r="G2" s="1">
        <v>104</v>
      </c>
      <c r="H2" s="1">
        <v>1840</v>
      </c>
      <c r="I2" s="1">
        <v>0.52</v>
      </c>
      <c r="J2" s="70">
        <f>D2*G2/(H2*I2)/100</f>
        <v>26.086956521739129</v>
      </c>
    </row>
    <row r="3" spans="1:10" ht="15.75" thickBot="1" x14ac:dyDescent="0.3">
      <c r="A3" s="1">
        <v>7000</v>
      </c>
      <c r="B3" s="1">
        <v>6</v>
      </c>
      <c r="C3" s="1">
        <f>A3*B3*B3/8</f>
        <v>31500</v>
      </c>
      <c r="D3" s="1">
        <f>A3*B3/2</f>
        <v>21000</v>
      </c>
      <c r="E3" s="1">
        <f>143/1000000</f>
        <v>1.4300000000000001E-4</v>
      </c>
      <c r="F3" s="70">
        <f>C3/(E3*1000000)</f>
        <v>220.27972027972027</v>
      </c>
      <c r="G3" s="1">
        <v>81.400000000000006</v>
      </c>
      <c r="H3" s="1">
        <v>1290</v>
      </c>
      <c r="I3" s="1">
        <v>0.51</v>
      </c>
      <c r="J3" s="70">
        <f>D3*G3/(H3*I3)/100</f>
        <v>25.982672138622899</v>
      </c>
    </row>
    <row r="4" spans="1:10" ht="15.75" thickBot="1" x14ac:dyDescent="0.3">
      <c r="A4" s="1">
        <v>6000</v>
      </c>
      <c r="B4" s="1">
        <v>6</v>
      </c>
      <c r="C4" s="1">
        <f>A4*B4*B4/8</f>
        <v>27000</v>
      </c>
      <c r="D4" s="1">
        <f>A4*B4/2</f>
        <v>18000</v>
      </c>
      <c r="E4" s="1">
        <f>109/1000000</f>
        <v>1.0900000000000001E-4</v>
      </c>
      <c r="F4" s="70">
        <f>C4/(E4*1000000)</f>
        <v>247.70642201834863</v>
      </c>
      <c r="G4" s="1">
        <v>63.2</v>
      </c>
      <c r="H4" s="1">
        <v>873</v>
      </c>
      <c r="I4" s="1">
        <v>0.5</v>
      </c>
      <c r="J4" s="70">
        <f>D4*G4/(H4*I4)/100</f>
        <v>26.061855670103093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36"/>
  <sheetViews>
    <sheetView topLeftCell="A13" workbookViewId="0">
      <selection activeCell="H10" sqref="H10"/>
    </sheetView>
  </sheetViews>
  <sheetFormatPr defaultRowHeight="15" x14ac:dyDescent="0.25"/>
  <cols>
    <col min="2" max="2" width="10.28515625" customWidth="1"/>
    <col min="3" max="3" width="12.5703125" bestFit="1" customWidth="1"/>
  </cols>
  <sheetData>
    <row r="3" spans="1:20" ht="15.75" thickBot="1" x14ac:dyDescent="0.3"/>
    <row r="4" spans="1:20" ht="15.75" thickBot="1" x14ac:dyDescent="0.3">
      <c r="C4" s="2" t="s">
        <v>14</v>
      </c>
      <c r="D4" s="2" t="s">
        <v>12</v>
      </c>
      <c r="E4" s="6" t="s">
        <v>0</v>
      </c>
      <c r="F4" s="6" t="s">
        <v>11</v>
      </c>
      <c r="G4" s="6" t="s">
        <v>13</v>
      </c>
      <c r="H4" s="6" t="s">
        <v>2</v>
      </c>
      <c r="I4" s="3" t="s">
        <v>1</v>
      </c>
      <c r="J4" s="4" t="s">
        <v>8</v>
      </c>
      <c r="K4" s="5" t="s">
        <v>9</v>
      </c>
      <c r="L4" s="5" t="s">
        <v>5</v>
      </c>
      <c r="M4" s="5" t="s">
        <v>6</v>
      </c>
      <c r="N4" s="4" t="s">
        <v>7</v>
      </c>
      <c r="O4" s="4" t="s">
        <v>3</v>
      </c>
      <c r="P4" s="4" t="s">
        <v>15</v>
      </c>
      <c r="Q4" s="4" t="s">
        <v>16</v>
      </c>
      <c r="R4" s="4" t="s">
        <v>17</v>
      </c>
      <c r="S4" s="4" t="s">
        <v>18</v>
      </c>
      <c r="T4" s="4" t="s">
        <v>19</v>
      </c>
    </row>
    <row r="5" spans="1:20" ht="15.75" thickBot="1" x14ac:dyDescent="0.3">
      <c r="B5" s="6" t="s">
        <v>4</v>
      </c>
      <c r="C5" s="10">
        <v>1</v>
      </c>
      <c r="D5" s="10">
        <v>1</v>
      </c>
      <c r="E5" s="11">
        <v>6.2E-2</v>
      </c>
      <c r="F5" s="7">
        <f>D5*E5</f>
        <v>6.2E-2</v>
      </c>
      <c r="G5" s="7">
        <f>C5/F5</f>
        <v>16.129032258064516</v>
      </c>
      <c r="H5" s="12">
        <v>0.5</v>
      </c>
      <c r="I5" s="13">
        <f>8/32</f>
        <v>0.25</v>
      </c>
      <c r="J5" s="9">
        <f>5*H5</f>
        <v>2.5</v>
      </c>
      <c r="K5" s="7">
        <f>J5*E5/I5</f>
        <v>0.62</v>
      </c>
      <c r="L5" s="9">
        <f>LOG(K5,10)</f>
        <v>-0.20760831050174611</v>
      </c>
      <c r="M5" s="8">
        <f>-0.615*L5</f>
        <v>0.12767911095857384</v>
      </c>
      <c r="N5" s="9">
        <f>M5+0.694</f>
        <v>0.82167911095857382</v>
      </c>
      <c r="O5" s="9">
        <f>N5*17.5</f>
        <v>14.379384441775041</v>
      </c>
      <c r="P5" s="12">
        <v>0</v>
      </c>
      <c r="Q5" s="9">
        <f>(1-P5)*(45-0.53*O5)*G5</f>
        <v>602.88590719127785</v>
      </c>
      <c r="R5" s="9">
        <f>O5*(0.94*45-0.47*(1+P5)*G5)</f>
        <v>499.2429507962089</v>
      </c>
      <c r="S5" s="9">
        <f>Q5/R5</f>
        <v>1.2076002399829098</v>
      </c>
      <c r="T5" s="16">
        <f>10^(5-LOG(S5,10)/LOG(2,10))</f>
        <v>53438.843570700221</v>
      </c>
    </row>
    <row r="6" spans="1:20" ht="15.75" thickBot="1" x14ac:dyDescent="0.3">
      <c r="B6" s="6" t="s">
        <v>10</v>
      </c>
      <c r="C6" s="10">
        <v>1</v>
      </c>
      <c r="D6" s="10">
        <v>1</v>
      </c>
      <c r="E6" s="14">
        <f>E5*1.5</f>
        <v>9.2999999999999999E-2</v>
      </c>
      <c r="F6" s="15">
        <f>D6*E6</f>
        <v>9.2999999999999999E-2</v>
      </c>
      <c r="G6" s="7">
        <f>C6/F6</f>
        <v>10.75268817204301</v>
      </c>
      <c r="H6" s="11">
        <v>0.5</v>
      </c>
      <c r="I6" s="13">
        <v>0.25</v>
      </c>
      <c r="J6" s="9">
        <f>5*H6</f>
        <v>2.5</v>
      </c>
      <c r="K6" s="7">
        <f>J6*E6/I6</f>
        <v>0.92999999999999994</v>
      </c>
      <c r="L6" s="9">
        <f>LOG(K6,10)</f>
        <v>-3.1517051446064911E-2</v>
      </c>
      <c r="M6" s="8">
        <f>-0.615*L6</f>
        <v>1.938298663932992E-2</v>
      </c>
      <c r="N6" s="9">
        <f>M6+0.694</f>
        <v>0.71338298663932986</v>
      </c>
      <c r="O6" s="9">
        <f>N6*17.5</f>
        <v>12.484202266188273</v>
      </c>
      <c r="P6" s="12">
        <v>0</v>
      </c>
      <c r="Q6" s="9">
        <f>(1-P6)*(45-0.53*O6)*G6</f>
        <v>412.72443869806676</v>
      </c>
      <c r="R6" s="9">
        <f>O6*(0.94*45-0.47*(1+P6)*G6)</f>
        <v>464.98955085859734</v>
      </c>
      <c r="S6" s="9">
        <f>Q6/R6</f>
        <v>0.88759938354738577</v>
      </c>
      <c r="T6" s="16">
        <f>10^(5-LOG(S6,10)/LOG(2,10))</f>
        <v>148600.21210885601</v>
      </c>
    </row>
    <row r="7" spans="1:20" ht="15.75" thickBot="1" x14ac:dyDescent="0.3">
      <c r="A7" s="1"/>
      <c r="B7" s="17" t="s">
        <v>20</v>
      </c>
      <c r="C7" s="19"/>
      <c r="D7" s="19"/>
      <c r="E7" s="18">
        <f>(E6-E5)/E5</f>
        <v>0.5</v>
      </c>
      <c r="F7" s="18">
        <f>(F6-F5)/F5</f>
        <v>0.5</v>
      </c>
      <c r="G7" s="18">
        <f>(G6-G5)/G5</f>
        <v>-0.33333333333333337</v>
      </c>
      <c r="H7" s="19"/>
      <c r="I7" s="18">
        <f t="shared" ref="I7:O7" si="0">(I6-I5)/I5</f>
        <v>0</v>
      </c>
      <c r="J7" s="18">
        <f t="shared" si="0"/>
        <v>0</v>
      </c>
      <c r="K7" s="18">
        <f t="shared" si="0"/>
        <v>0.49999999999999989</v>
      </c>
      <c r="L7" s="18">
        <f t="shared" si="0"/>
        <v>-0.84818983705471729</v>
      </c>
      <c r="M7" s="18">
        <f t="shared" si="0"/>
        <v>-0.8481898370547174</v>
      </c>
      <c r="N7" s="18">
        <f t="shared" si="0"/>
        <v>-0.13179856086752079</v>
      </c>
      <c r="O7" s="18">
        <f t="shared" si="0"/>
        <v>-0.13179856086752073</v>
      </c>
      <c r="P7" s="19"/>
      <c r="Q7" s="18">
        <f>(Q6-Q5)/Q5</f>
        <v>-0.31541866582872119</v>
      </c>
      <c r="R7" s="18">
        <f>(R6-R5)/R5</f>
        <v>-6.8610683201401498E-2</v>
      </c>
      <c r="S7" s="18">
        <f>(S6-S5)/S5</f>
        <v>-0.26498906330132288</v>
      </c>
      <c r="T7" s="18">
        <f>(T6-T5)/T5</f>
        <v>1.7807527667071645</v>
      </c>
    </row>
    <row r="8" spans="1:20" ht="15.75" thickBot="1" x14ac:dyDescent="0.3">
      <c r="B8" s="6" t="s">
        <v>35</v>
      </c>
      <c r="C8" s="10">
        <v>1</v>
      </c>
      <c r="D8" s="10">
        <v>1</v>
      </c>
      <c r="E8" s="14">
        <v>0.14000000000000001</v>
      </c>
      <c r="F8" s="15">
        <f>D8*E8</f>
        <v>0.14000000000000001</v>
      </c>
      <c r="G8" s="7">
        <f>C8/F8</f>
        <v>7.1428571428571423</v>
      </c>
      <c r="H8" s="11">
        <v>0.5</v>
      </c>
      <c r="I8" s="13">
        <v>0.25</v>
      </c>
      <c r="J8" s="9">
        <f>5*H8</f>
        <v>2.5</v>
      </c>
      <c r="K8" s="7">
        <f>J8*E8/I8</f>
        <v>1.4000000000000001</v>
      </c>
      <c r="L8" s="9">
        <f>LOG(K8,10)</f>
        <v>0.14612803567823804</v>
      </c>
      <c r="M8" s="8">
        <f>-0.615*L8</f>
        <v>-8.9868741942116387E-2</v>
      </c>
      <c r="N8" s="9">
        <f>M8+0.694</f>
        <v>0.60413125805788359</v>
      </c>
      <c r="O8" s="9">
        <f>N8*17.5</f>
        <v>10.572297016012962</v>
      </c>
      <c r="P8" s="12">
        <v>0</v>
      </c>
      <c r="Q8" s="9">
        <f>(1-P8)*(45-0.53*O8)*G8</f>
        <v>281.40487558223663</v>
      </c>
      <c r="R8" s="9">
        <f>O8*(0.94*45-0.47*(1+P8)*G8)</f>
        <v>411.71545236644766</v>
      </c>
      <c r="S8" s="9">
        <f>Q8/R8</f>
        <v>0.68349359725214298</v>
      </c>
      <c r="T8" s="16">
        <f>10^(5-LOG(S8,10)/LOG(2,10))</f>
        <v>353997.56254467374</v>
      </c>
    </row>
    <row r="9" spans="1:20" ht="15.75" thickBot="1" x14ac:dyDescent="0.3">
      <c r="B9" s="6" t="s">
        <v>10</v>
      </c>
      <c r="C9" s="10">
        <v>1</v>
      </c>
      <c r="D9" s="10">
        <v>1</v>
      </c>
      <c r="E9" s="14">
        <v>0.14000000000000001</v>
      </c>
      <c r="F9" s="15">
        <f>D9*E9</f>
        <v>0.14000000000000001</v>
      </c>
      <c r="G9" s="7">
        <f>C9/F9</f>
        <v>7.1428571428571423</v>
      </c>
      <c r="H9" s="11">
        <v>0.35</v>
      </c>
      <c r="I9" s="13">
        <v>0.313</v>
      </c>
      <c r="J9" s="9">
        <f>5*H9</f>
        <v>1.75</v>
      </c>
      <c r="K9" s="7">
        <f>J9*E9/I9</f>
        <v>0.78274760383386588</v>
      </c>
      <c r="L9" s="9">
        <f>LOG(K9,10)</f>
        <v>-0.10637825318191597</v>
      </c>
      <c r="M9" s="8">
        <f>-0.615*L9</f>
        <v>6.5422625706878318E-2</v>
      </c>
      <c r="N9" s="9">
        <f>M9+0.694</f>
        <v>0.75942262570687824</v>
      </c>
      <c r="O9" s="9">
        <f>N9*17.5</f>
        <v>13.289895949870369</v>
      </c>
      <c r="P9" s="12">
        <v>0</v>
      </c>
      <c r="Q9" s="9">
        <f>(1-P9)*(45-0.53*O9)*G9</f>
        <v>271.11682247549072</v>
      </c>
      <c r="R9" s="9">
        <f>O9*(0.94*45-0.47*(1+P9)*G9)</f>
        <v>517.54651941923748</v>
      </c>
      <c r="S9" s="9">
        <f>Q9/R9</f>
        <v>0.52385015124770473</v>
      </c>
      <c r="T9" s="16">
        <f>10^(5-LOG(S9,10)/LOG(2,10))</f>
        <v>856591.7965903685</v>
      </c>
    </row>
    <row r="10" spans="1:20" ht="15.75" thickBot="1" x14ac:dyDescent="0.3"/>
    <row r="11" spans="1:20" ht="15.75" thickBot="1" x14ac:dyDescent="0.3">
      <c r="B11" s="20" t="s">
        <v>22</v>
      </c>
      <c r="C11" s="20" t="s">
        <v>21</v>
      </c>
      <c r="D11" s="20" t="s">
        <v>23</v>
      </c>
    </row>
    <row r="12" spans="1:20" ht="15.75" thickBot="1" x14ac:dyDescent="0.3">
      <c r="B12" s="18">
        <v>0</v>
      </c>
      <c r="C12" s="18">
        <v>0</v>
      </c>
      <c r="D12" s="18">
        <v>0</v>
      </c>
    </row>
    <row r="13" spans="1:20" ht="15.75" thickBot="1" x14ac:dyDescent="0.3">
      <c r="A13" s="21"/>
      <c r="B13" s="18">
        <v>0.1</v>
      </c>
      <c r="C13" s="18">
        <f>-B13/(1+B13)</f>
        <v>-9.0909090909090912E-2</v>
      </c>
      <c r="D13" s="18">
        <v>0.28999999999999998</v>
      </c>
    </row>
    <row r="14" spans="1:20" ht="15.75" thickBot="1" x14ac:dyDescent="0.3">
      <c r="B14" s="18">
        <v>0.2</v>
      </c>
      <c r="C14" s="18">
        <f t="shared" ref="C14:C17" si="1">-B14/(1+B14)</f>
        <v>-0.16666666666666669</v>
      </c>
      <c r="D14" s="18">
        <v>0.62</v>
      </c>
    </row>
    <row r="15" spans="1:20" ht="15.75" thickBot="1" x14ac:dyDescent="0.3">
      <c r="B15" s="18">
        <v>0.3</v>
      </c>
      <c r="C15" s="18">
        <f t="shared" si="1"/>
        <v>-0.23076923076923075</v>
      </c>
      <c r="D15" s="18">
        <v>0.98</v>
      </c>
    </row>
    <row r="16" spans="1:20" ht="15.75" thickBot="1" x14ac:dyDescent="0.3">
      <c r="B16" s="18">
        <v>0.4</v>
      </c>
      <c r="C16" s="18">
        <f t="shared" si="1"/>
        <v>-0.28571428571428575</v>
      </c>
      <c r="D16" s="18">
        <v>1.37</v>
      </c>
    </row>
    <row r="17" spans="2:15" ht="15.75" thickBot="1" x14ac:dyDescent="0.3">
      <c r="B17" s="18">
        <v>0.5</v>
      </c>
      <c r="C17" s="18">
        <f t="shared" si="1"/>
        <v>-0.33333333333333331</v>
      </c>
      <c r="D17" s="18">
        <v>1.78</v>
      </c>
    </row>
    <row r="22" spans="2:15" x14ac:dyDescent="0.25">
      <c r="C22">
        <f>1/1.5</f>
        <v>0.66666666666666663</v>
      </c>
    </row>
    <row r="28" spans="2:15" ht="15.75" thickBot="1" x14ac:dyDescent="0.3"/>
    <row r="29" spans="2:15" ht="15.75" thickBot="1" x14ac:dyDescent="0.3">
      <c r="B29" s="47">
        <v>9</v>
      </c>
      <c r="C29" s="48"/>
      <c r="D29" s="48"/>
      <c r="E29" s="68" t="s">
        <v>30</v>
      </c>
      <c r="F29" s="68"/>
      <c r="G29" s="68"/>
      <c r="H29" s="68"/>
      <c r="I29" s="68"/>
      <c r="J29" s="68"/>
      <c r="K29" s="68"/>
      <c r="L29" s="68"/>
      <c r="M29" s="68"/>
      <c r="N29" s="69"/>
      <c r="O29" s="49"/>
    </row>
    <row r="30" spans="2:15" ht="15.75" thickBot="1" x14ac:dyDescent="0.3">
      <c r="B30" s="50"/>
      <c r="C30" s="51">
        <v>1</v>
      </c>
      <c r="D30" s="52"/>
      <c r="E30" s="67" t="s">
        <v>31</v>
      </c>
      <c r="F30" s="67"/>
      <c r="G30" s="67"/>
      <c r="H30" s="67"/>
      <c r="I30" s="67"/>
      <c r="J30" s="67"/>
      <c r="K30" s="67"/>
      <c r="L30" s="67"/>
      <c r="M30" s="67"/>
      <c r="N30" s="67"/>
      <c r="O30" s="53"/>
    </row>
    <row r="31" spans="2:15" ht="15.75" thickBot="1" x14ac:dyDescent="0.3">
      <c r="B31" s="54"/>
      <c r="C31" s="55"/>
      <c r="D31" s="56">
        <v>1</v>
      </c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57"/>
    </row>
    <row r="32" spans="2:15" ht="15.75" thickBot="1" x14ac:dyDescent="0.3">
      <c r="B32" s="54"/>
      <c r="C32" s="58">
        <v>2</v>
      </c>
      <c r="D32" s="52"/>
      <c r="E32" s="67" t="s">
        <v>32</v>
      </c>
      <c r="F32" s="67"/>
      <c r="G32" s="67"/>
      <c r="H32" s="67"/>
      <c r="I32" s="67"/>
      <c r="J32" s="67"/>
      <c r="K32" s="67"/>
      <c r="L32" s="67"/>
      <c r="M32" s="67"/>
      <c r="N32" s="67"/>
      <c r="O32" s="53"/>
    </row>
    <row r="33" spans="2:15" ht="15.75" thickBot="1" x14ac:dyDescent="0.3">
      <c r="B33" s="54"/>
      <c r="C33" s="59"/>
      <c r="D33" s="56">
        <v>1</v>
      </c>
      <c r="E33" s="64" t="s">
        <v>33</v>
      </c>
      <c r="F33" s="65"/>
      <c r="G33" s="65"/>
      <c r="H33" s="65"/>
      <c r="I33" s="65"/>
      <c r="J33" s="65"/>
      <c r="K33" s="65"/>
      <c r="L33" s="65"/>
      <c r="M33" s="65"/>
      <c r="N33" s="65"/>
      <c r="O33" s="57"/>
    </row>
    <row r="34" spans="2:15" ht="15.75" thickBot="1" x14ac:dyDescent="0.3">
      <c r="B34" s="54"/>
      <c r="C34" s="60"/>
      <c r="D34" s="52">
        <v>2</v>
      </c>
      <c r="E34" s="66" t="s">
        <v>34</v>
      </c>
      <c r="F34" s="67"/>
      <c r="G34" s="67"/>
      <c r="H34" s="67"/>
      <c r="I34" s="67"/>
      <c r="J34" s="67"/>
      <c r="K34" s="67"/>
      <c r="L34" s="67"/>
      <c r="M34" s="67"/>
      <c r="N34" s="67"/>
      <c r="O34" s="53"/>
    </row>
    <row r="35" spans="2:15" ht="15.75" thickBot="1" x14ac:dyDescent="0.3">
      <c r="B35" s="54"/>
      <c r="C35" s="60"/>
      <c r="D35" s="56">
        <v>3</v>
      </c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57"/>
    </row>
    <row r="36" spans="2:15" ht="15.75" thickBot="1" x14ac:dyDescent="0.3">
      <c r="B36" s="61"/>
      <c r="C36" s="62"/>
      <c r="D36" s="52">
        <v>4</v>
      </c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53"/>
    </row>
  </sheetData>
  <mergeCells count="7">
    <mergeCell ref="E33:N33"/>
    <mergeCell ref="E34:N34"/>
    <mergeCell ref="E35:N35"/>
    <mergeCell ref="E29:N29"/>
    <mergeCell ref="E30:N30"/>
    <mergeCell ref="E31:N31"/>
    <mergeCell ref="E32:N3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"/>
  <sheetViews>
    <sheetView workbookViewId="0">
      <selection activeCell="F36" sqref="F36"/>
    </sheetView>
  </sheetViews>
  <sheetFormatPr defaultRowHeight="15" x14ac:dyDescent="0.25"/>
  <sheetData>
    <row r="1" spans="2:14" ht="15.75" thickBot="1" x14ac:dyDescent="0.3"/>
    <row r="2" spans="2:14" ht="15.75" thickBot="1" x14ac:dyDescent="0.3">
      <c r="B2" s="22">
        <v>3</v>
      </c>
      <c r="C2" s="23"/>
      <c r="D2" s="23"/>
      <c r="E2" s="23" t="s">
        <v>24</v>
      </c>
      <c r="F2" s="23"/>
      <c r="G2" s="23"/>
      <c r="H2" s="23"/>
      <c r="I2" s="23"/>
      <c r="J2" s="23"/>
      <c r="K2" s="23"/>
      <c r="L2" s="23"/>
      <c r="M2" s="23"/>
      <c r="N2" s="24"/>
    </row>
    <row r="3" spans="2:14" x14ac:dyDescent="0.25">
      <c r="B3" s="25"/>
      <c r="C3" s="26"/>
      <c r="D3" s="27"/>
      <c r="E3" s="28"/>
      <c r="F3" s="28"/>
      <c r="G3" s="28"/>
      <c r="H3" s="28"/>
      <c r="I3" s="28"/>
      <c r="J3" s="28"/>
      <c r="K3" s="29" t="s">
        <v>25</v>
      </c>
      <c r="L3" s="30">
        <v>0.25</v>
      </c>
      <c r="M3" s="28"/>
      <c r="N3" s="31"/>
    </row>
    <row r="4" spans="2:14" x14ac:dyDescent="0.25">
      <c r="B4" s="32"/>
      <c r="C4" s="33"/>
      <c r="D4" s="34"/>
      <c r="E4" s="35"/>
      <c r="F4" s="35"/>
      <c r="G4" s="35"/>
      <c r="H4" s="35"/>
      <c r="I4" s="35"/>
      <c r="J4" s="35"/>
      <c r="K4" s="36" t="s">
        <v>26</v>
      </c>
      <c r="L4" s="37">
        <v>0.55000000000000004</v>
      </c>
      <c r="M4" s="35"/>
      <c r="N4" s="38"/>
    </row>
    <row r="5" spans="2:14" x14ac:dyDescent="0.25">
      <c r="B5" s="32"/>
      <c r="C5" s="33"/>
      <c r="D5" s="34"/>
      <c r="E5" s="35"/>
      <c r="F5" s="35"/>
      <c r="G5" s="35"/>
      <c r="H5" s="35"/>
      <c r="I5" s="35"/>
      <c r="J5" s="35"/>
      <c r="K5" s="39" t="s">
        <v>27</v>
      </c>
      <c r="L5" s="37">
        <v>1.7</v>
      </c>
      <c r="M5" s="35"/>
      <c r="N5" s="38"/>
    </row>
    <row r="6" spans="2:14" x14ac:dyDescent="0.25">
      <c r="B6" s="32"/>
      <c r="C6" s="33"/>
      <c r="D6" s="34"/>
      <c r="E6" s="35"/>
      <c r="F6" s="35"/>
      <c r="G6" s="35"/>
      <c r="H6" s="35"/>
      <c r="I6" s="35"/>
      <c r="J6" s="35"/>
      <c r="K6" s="36"/>
      <c r="L6" s="37"/>
      <c r="M6" s="35"/>
      <c r="N6" s="38"/>
    </row>
    <row r="7" spans="2:14" x14ac:dyDescent="0.25">
      <c r="B7" s="32"/>
      <c r="C7" s="33"/>
      <c r="D7" s="34"/>
      <c r="E7" s="35"/>
      <c r="F7" s="35"/>
      <c r="G7" s="35"/>
      <c r="H7" s="35"/>
      <c r="I7" s="35"/>
      <c r="J7" s="35"/>
      <c r="K7" s="39" t="s">
        <v>28</v>
      </c>
      <c r="L7" s="37">
        <f>L3/2</f>
        <v>0.125</v>
      </c>
      <c r="M7" s="35"/>
      <c r="N7" s="38"/>
    </row>
    <row r="8" spans="2:14" x14ac:dyDescent="0.25">
      <c r="B8" s="32"/>
      <c r="C8" s="33"/>
      <c r="D8" s="34"/>
      <c r="E8" s="35"/>
      <c r="F8" s="35"/>
      <c r="G8" s="35"/>
      <c r="H8" s="35"/>
      <c r="I8" s="35"/>
      <c r="J8" s="35"/>
      <c r="K8" s="39" t="s">
        <v>29</v>
      </c>
      <c r="L8" s="37">
        <v>0.3</v>
      </c>
      <c r="M8" s="35"/>
      <c r="N8" s="38"/>
    </row>
    <row r="9" spans="2:14" x14ac:dyDescent="0.25">
      <c r="B9" s="32"/>
      <c r="C9" s="33"/>
      <c r="D9" s="34"/>
      <c r="E9" s="35"/>
      <c r="F9" s="35"/>
      <c r="G9" s="35"/>
      <c r="H9" s="35"/>
      <c r="I9" s="35"/>
      <c r="J9" s="35"/>
      <c r="K9" s="36"/>
      <c r="L9" s="37"/>
      <c r="M9" s="35"/>
      <c r="N9" s="38"/>
    </row>
    <row r="10" spans="2:14" x14ac:dyDescent="0.25">
      <c r="B10" s="32"/>
      <c r="C10" s="33"/>
      <c r="D10" s="34"/>
      <c r="E10" s="35"/>
      <c r="F10" s="35"/>
      <c r="G10" s="35"/>
      <c r="H10" s="35"/>
      <c r="I10" s="35"/>
      <c r="J10" s="35"/>
      <c r="K10" s="36"/>
      <c r="L10" s="37"/>
      <c r="M10" s="35"/>
      <c r="N10" s="38"/>
    </row>
    <row r="11" spans="2:14" x14ac:dyDescent="0.25">
      <c r="B11" s="32"/>
      <c r="C11" s="33"/>
      <c r="D11" s="34"/>
      <c r="E11" s="35"/>
      <c r="F11" s="35"/>
      <c r="G11" s="35"/>
      <c r="H11" s="35"/>
      <c r="I11" s="35"/>
      <c r="J11" s="35"/>
      <c r="K11" s="36"/>
      <c r="L11" s="37"/>
      <c r="M11" s="35"/>
      <c r="N11" s="38"/>
    </row>
    <row r="12" spans="2:14" x14ac:dyDescent="0.25">
      <c r="B12" s="32"/>
      <c r="C12" s="33"/>
      <c r="D12" s="34"/>
      <c r="E12" s="35"/>
      <c r="F12" s="35"/>
      <c r="G12" s="35"/>
      <c r="H12" s="35"/>
      <c r="I12" s="35"/>
      <c r="J12" s="35"/>
      <c r="K12" s="36"/>
      <c r="L12" s="37"/>
      <c r="M12" s="35"/>
      <c r="N12" s="38"/>
    </row>
    <row r="13" spans="2:14" ht="15.75" thickBot="1" x14ac:dyDescent="0.3">
      <c r="B13" s="40"/>
      <c r="C13" s="41"/>
      <c r="D13" s="42"/>
      <c r="E13" s="43">
        <v>4</v>
      </c>
      <c r="F13" s="43">
        <f>L3+G13</f>
        <v>2.375</v>
      </c>
      <c r="G13" s="43">
        <f>I13+H13</f>
        <v>2.125</v>
      </c>
      <c r="H13" s="43">
        <f>L5-L3</f>
        <v>1.45</v>
      </c>
      <c r="I13" s="43">
        <f>J13+L3</f>
        <v>0.67500000000000004</v>
      </c>
      <c r="J13" s="43">
        <f>L4-L7</f>
        <v>0.42500000000000004</v>
      </c>
      <c r="K13" s="44">
        <v>0</v>
      </c>
      <c r="L13" s="45"/>
      <c r="M13" s="42"/>
      <c r="N13" s="4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s1</vt:lpstr>
      <vt:lpstr>s2</vt:lpstr>
      <vt:lpstr>s3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Klimovskikh</dc:creator>
  <cp:lastModifiedBy>Klimovskikh, Alexander V</cp:lastModifiedBy>
  <dcterms:created xsi:type="dcterms:W3CDTF">2017-10-19T08:22:44Z</dcterms:created>
  <dcterms:modified xsi:type="dcterms:W3CDTF">2019-02-12T09:20:35Z</dcterms:modified>
</cp:coreProperties>
</file>