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23 - Statistics for Management\Applied Statistics using R - 2023\Harvard Case\Chi-square\"/>
    </mc:Choice>
  </mc:AlternateContent>
  <bookViews>
    <workbookView xWindow="0" yWindow="0" windowWidth="23040" windowHeight="8616" activeTab="1"/>
  </bookViews>
  <sheets>
    <sheet name="Exhibit 1" sheetId="10" r:id="rId1"/>
    <sheet name="Sheet1" sheetId="11" r:id="rId2"/>
    <sheet name="Solution" sheetId="4" r:id="rId3"/>
    <sheet name="Federer" sheetId="9" r:id="rId4"/>
    <sheet name="Nadal" sheetId="8" r:id="rId5"/>
    <sheet name="Djokovic" sheetId="7" r:id="rId6"/>
    <sheet name="Murray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1" l="1"/>
  <c r="D3" i="11"/>
  <c r="D2" i="11"/>
  <c r="E97" i="4" l="1"/>
  <c r="E98" i="4"/>
  <c r="E99" i="4"/>
  <c r="E100" i="4"/>
  <c r="B80" i="4" l="1"/>
  <c r="B100" i="4" s="1"/>
  <c r="B64" i="4"/>
  <c r="B99" i="4" s="1"/>
  <c r="B48" i="4"/>
  <c r="B98" i="4" s="1"/>
  <c r="B32" i="4"/>
  <c r="B97" i="4" s="1"/>
  <c r="H12" i="4"/>
  <c r="E84" i="4" s="1"/>
  <c r="G12" i="4"/>
  <c r="E83" i="4" s="1"/>
  <c r="F12" i="4"/>
  <c r="D84" i="4" s="1"/>
  <c r="E12" i="4"/>
  <c r="D83" i="4" s="1"/>
  <c r="D12" i="4"/>
  <c r="C84" i="4" s="1"/>
  <c r="C12" i="4"/>
  <c r="H11" i="4"/>
  <c r="E68" i="4" s="1"/>
  <c r="G11" i="4"/>
  <c r="E67" i="4" s="1"/>
  <c r="F11" i="4"/>
  <c r="D68" i="4" s="1"/>
  <c r="E11" i="4"/>
  <c r="D67" i="4" s="1"/>
  <c r="D11" i="4"/>
  <c r="C68" i="4" s="1"/>
  <c r="C11" i="4"/>
  <c r="C67" i="4" s="1"/>
  <c r="H10" i="4"/>
  <c r="E52" i="4" s="1"/>
  <c r="G10" i="4"/>
  <c r="F10" i="4"/>
  <c r="D52" i="4" s="1"/>
  <c r="E10" i="4"/>
  <c r="D51" i="4" s="1"/>
  <c r="D10" i="4"/>
  <c r="C52" i="4" s="1"/>
  <c r="C10" i="4"/>
  <c r="C51" i="4" s="1"/>
  <c r="H9" i="4"/>
  <c r="E36" i="4" s="1"/>
  <c r="G9" i="4"/>
  <c r="E35" i="4" s="1"/>
  <c r="F9" i="4"/>
  <c r="D36" i="4" s="1"/>
  <c r="E9" i="4"/>
  <c r="D9" i="4"/>
  <c r="C36" i="4" s="1"/>
  <c r="C9" i="4"/>
  <c r="C35" i="4" s="1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F36" i="4" l="1"/>
  <c r="D18" i="4"/>
  <c r="D35" i="4"/>
  <c r="F35" i="4" s="1"/>
  <c r="E19" i="4"/>
  <c r="E51" i="4"/>
  <c r="C21" i="4"/>
  <c r="C83" i="4"/>
  <c r="F83" i="4" s="1"/>
  <c r="F84" i="4"/>
  <c r="D19" i="4"/>
  <c r="E20" i="4"/>
  <c r="C19" i="4"/>
  <c r="D20" i="4"/>
  <c r="E18" i="4"/>
  <c r="C20" i="4"/>
  <c r="D21" i="4"/>
  <c r="E21" i="4"/>
  <c r="C18" i="4"/>
  <c r="D85" i="4" l="1"/>
  <c r="E85" i="4"/>
  <c r="C85" i="4"/>
  <c r="D53" i="4" l="1"/>
  <c r="E69" i="4"/>
  <c r="F68" i="4"/>
  <c r="D69" i="4"/>
  <c r="C69" i="4"/>
  <c r="F67" i="4"/>
  <c r="E53" i="4"/>
  <c r="F85" i="4"/>
  <c r="G84" i="4" s="1"/>
  <c r="C90" i="4" s="1"/>
  <c r="C53" i="4"/>
  <c r="F51" i="4"/>
  <c r="F52" i="4"/>
  <c r="E37" i="4"/>
  <c r="D37" i="4"/>
  <c r="G83" i="4" l="1"/>
  <c r="C89" i="4" s="1"/>
  <c r="F69" i="4"/>
  <c r="G67" i="4" s="1"/>
  <c r="E73" i="4" s="1"/>
  <c r="F37" i="4"/>
  <c r="G35" i="4" s="1"/>
  <c r="E90" i="4"/>
  <c r="D90" i="4"/>
  <c r="F53" i="4"/>
  <c r="G52" i="4" s="1"/>
  <c r="C58" i="4" s="1"/>
  <c r="C37" i="4"/>
  <c r="C41" i="4" s="1"/>
  <c r="F90" i="4" l="1"/>
  <c r="G85" i="4"/>
  <c r="D89" i="4"/>
  <c r="E89" i="4"/>
  <c r="E91" i="4" s="1"/>
  <c r="C73" i="4"/>
  <c r="D73" i="4"/>
  <c r="G68" i="4"/>
  <c r="D74" i="4" s="1"/>
  <c r="G51" i="4"/>
  <c r="C57" i="4" s="1"/>
  <c r="C59" i="4" s="1"/>
  <c r="C91" i="4"/>
  <c r="E58" i="4"/>
  <c r="D58" i="4"/>
  <c r="E41" i="4"/>
  <c r="D41" i="4"/>
  <c r="G36" i="4"/>
  <c r="B94" i="4" l="1"/>
  <c r="F89" i="4"/>
  <c r="F91" i="4" s="1"/>
  <c r="G90" i="4" s="1"/>
  <c r="D91" i="4"/>
  <c r="D75" i="4"/>
  <c r="E74" i="4"/>
  <c r="E75" i="4" s="1"/>
  <c r="C74" i="4"/>
  <c r="F73" i="4"/>
  <c r="G69" i="4"/>
  <c r="D57" i="4"/>
  <c r="G53" i="4"/>
  <c r="E57" i="4"/>
  <c r="E59" i="4" s="1"/>
  <c r="F58" i="4"/>
  <c r="E42" i="4"/>
  <c r="E43" i="4" s="1"/>
  <c r="D42" i="4"/>
  <c r="D43" i="4" s="1"/>
  <c r="C42" i="4"/>
  <c r="B46" i="4" s="1"/>
  <c r="C97" i="4" s="1"/>
  <c r="F41" i="4"/>
  <c r="G37" i="4"/>
  <c r="C94" i="4" l="1"/>
  <c r="D100" i="4" s="1"/>
  <c r="C100" i="4"/>
  <c r="C45" i="4"/>
  <c r="F97" i="4" s="1"/>
  <c r="B62" i="4"/>
  <c r="F74" i="4"/>
  <c r="F75" i="4" s="1"/>
  <c r="G73" i="4" s="1"/>
  <c r="C93" i="4"/>
  <c r="F100" i="4" s="1"/>
  <c r="B78" i="4"/>
  <c r="C75" i="4"/>
  <c r="F57" i="4"/>
  <c r="F59" i="4" s="1"/>
  <c r="G58" i="4" s="1"/>
  <c r="D59" i="4"/>
  <c r="G89" i="4"/>
  <c r="G91" i="4" s="1"/>
  <c r="F42" i="4"/>
  <c r="F43" i="4" s="1"/>
  <c r="C43" i="4"/>
  <c r="C62" i="4" l="1"/>
  <c r="D98" i="4" s="1"/>
  <c r="C98" i="4"/>
  <c r="C78" i="4"/>
  <c r="D99" i="4" s="1"/>
  <c r="C99" i="4"/>
  <c r="C61" i="4"/>
  <c r="F98" i="4" s="1"/>
  <c r="G74" i="4"/>
  <c r="G75" i="4" s="1"/>
  <c r="C77" i="4"/>
  <c r="F99" i="4" s="1"/>
  <c r="C46" i="4"/>
  <c r="D97" i="4" s="1"/>
  <c r="G57" i="4"/>
  <c r="G59" i="4" s="1"/>
  <c r="G41" i="4"/>
  <c r="G42" i="4"/>
  <c r="G43" i="4" l="1"/>
</calcChain>
</file>

<file path=xl/sharedStrings.xml><?xml version="1.0" encoding="utf-8"?>
<sst xmlns="http://schemas.openxmlformats.org/spreadsheetml/2006/main" count="303" uniqueCount="102">
  <si>
    <t>Court Type</t>
  </si>
  <si>
    <t>Win</t>
  </si>
  <si>
    <t>Loss</t>
  </si>
  <si>
    <t>Not completed/UE</t>
  </si>
  <si>
    <t>Part Games %</t>
  </si>
  <si>
    <t>Part Wins %</t>
  </si>
  <si>
    <t>Hard Court</t>
  </si>
  <si>
    <t>none</t>
  </si>
  <si>
    <t>Indoor Hard Court</t>
  </si>
  <si>
    <t>Clay Court</t>
  </si>
  <si>
    <t>Grass Court</t>
  </si>
  <si>
    <t>Carpet Court</t>
  </si>
  <si>
    <t>Tie Break Statistics</t>
  </si>
  <si>
    <t>all Games</t>
  </si>
  <si>
    <t>Game Win</t>
  </si>
  <si>
    <t>Game Loss</t>
  </si>
  <si>
    <t>all Sets</t>
  </si>
  <si>
    <t>79 (19 %)</t>
  </si>
  <si>
    <t>in Final Set</t>
  </si>
  <si>
    <t>45 (24 %)</t>
  </si>
  <si>
    <t>Tennis PlayerTennis Player Rankings by WP Scale 0-10: 8</t>
  </si>
  <si>
    <t>R. Federer played in 2013 a total of in a Final Games and 2 in Semi Finals Games.</t>
  </si>
  <si>
    <t>For Tennis Player R. Federer are currently no Tennis Result Series known.</t>
  </si>
  <si>
    <t>Federer</t>
  </si>
  <si>
    <t>FEDERER</t>
  </si>
  <si>
    <t>x</t>
  </si>
  <si>
    <t>28 (25 %)</t>
  </si>
  <si>
    <t>Tennis PlayerTennis Player Rankings by WP Scale 0-10: 10</t>
  </si>
  <si>
    <t>NADAL</t>
  </si>
  <si>
    <t>Djokovic</t>
  </si>
  <si>
    <t>77 (28 %)</t>
  </si>
  <si>
    <t>N. Djokovic won in 2013 a total of 3 Tournaments.</t>
  </si>
  <si>
    <t>DJOKOVIC</t>
  </si>
  <si>
    <t>Nadal</t>
  </si>
  <si>
    <t>Win %</t>
  </si>
  <si>
    <t xml:space="preserve">Grass </t>
  </si>
  <si>
    <t>Hard</t>
  </si>
  <si>
    <t>Clay</t>
  </si>
  <si>
    <t>Grass</t>
  </si>
  <si>
    <t>310 (44 %)</t>
  </si>
  <si>
    <t>248 (80 %)</t>
  </si>
  <si>
    <t>62 (20 %)</t>
  </si>
  <si>
    <t>114 (16 %)</t>
  </si>
  <si>
    <t>86 (76 %)</t>
  </si>
  <si>
    <t>Player R. Nadal has in 2013 joined 4 ATP Tennis Tournaments and played 18 Games.</t>
  </si>
  <si>
    <t>R. Nadal played in 2013 a total of 4 in a Final Games and 0 in Semi Finals Games.</t>
  </si>
  <si>
    <t>R. Nadal won in 2013 a total of 3 Tournaments.</t>
  </si>
  <si>
    <t>In 310 Games, resulting 44% of all games was a Tie Break Result in one or more of the Game Sets of that Player.</t>
  </si>
  <si>
    <t>R. Nadal won the recent 14 Tennis Matches in series.</t>
  </si>
  <si>
    <t>279 (46 %)</t>
  </si>
  <si>
    <t>202 (73 %)</t>
  </si>
  <si>
    <t>122 (21 %)</t>
  </si>
  <si>
    <t>88 (73 %)</t>
  </si>
  <si>
    <t>34 (28 %)</t>
  </si>
  <si>
    <t>N. Djokovic played in 2013 a total of 3 in a Final Games and 0 in Semi Finals Games.</t>
  </si>
  <si>
    <t>In 279 Games, resulting 46% of all games was a Tie Break Result in one or more of the Game Sets of that Player.</t>
  </si>
  <si>
    <t>For Tennis Player N. Djokovic are currently no Tennis Result Series known.</t>
  </si>
  <si>
    <t>MURRAY</t>
  </si>
  <si>
    <t>228 (47 %)</t>
  </si>
  <si>
    <t>157 (69 %)</t>
  </si>
  <si>
    <t>71 (32 %)</t>
  </si>
  <si>
    <t>93 (19 %)</t>
  </si>
  <si>
    <t>63 (68 %)</t>
  </si>
  <si>
    <t>30 (33 %)</t>
  </si>
  <si>
    <t>Tennis PlayerTennis Player Rankings by WP Scale 0-10: 9</t>
  </si>
  <si>
    <t>A. Murray played in 2013 a total of 2 in a Final Games and 0 in Semi Finals Games.</t>
  </si>
  <si>
    <t>A. Murray won in 2013 a total of 1 Tournaments.</t>
  </si>
  <si>
    <t>In 228 Games, resulting 47% of all games was a Tie Break Result in one or more of the Game Sets of that Player.</t>
  </si>
  <si>
    <t>For Tennis Player A. Murray are currently no Tennis Result Series known.</t>
  </si>
  <si>
    <t>Murray</t>
  </si>
  <si>
    <t>426 (52 %)</t>
  </si>
  <si>
    <t>347 (82 %)</t>
  </si>
  <si>
    <t>194 (24 %)</t>
  </si>
  <si>
    <t>149 (77 %)</t>
  </si>
  <si>
    <t>Player R. Federer has in 2013 joined 4 ATP Tennis Tournaments and played 17 Games.</t>
  </si>
  <si>
    <t>In 426 Games, resulting 52% of all games was a Tie Break Result in one or more of the Game Sets of that Player.</t>
  </si>
  <si>
    <t>Total</t>
  </si>
  <si>
    <t>Percentage</t>
  </si>
  <si>
    <t>Wins</t>
  </si>
  <si>
    <t>Losses</t>
  </si>
  <si>
    <t>Observed</t>
  </si>
  <si>
    <t>Expected</t>
  </si>
  <si>
    <t>Test Result</t>
  </si>
  <si>
    <t>Null Hypothesis</t>
  </si>
  <si>
    <t>Alternate Hypothesis</t>
  </si>
  <si>
    <t>p value is &gt; 5%, cannot reject (accept) the null hypothesis</t>
  </si>
  <si>
    <t>(observed difference is due to random variation)</t>
  </si>
  <si>
    <t>p value is &lt; 5%, reject the null hypothesis</t>
  </si>
  <si>
    <t>(observed difference is not due to random variation)</t>
  </si>
  <si>
    <t xml:space="preserve">No difference in performance </t>
  </si>
  <si>
    <t>There is a difference in performance</t>
  </si>
  <si>
    <t>Player N. Djokovic has in 2013 joined 6 International Tennis Tournaments and played 23 Games.</t>
  </si>
  <si>
    <t>Player A. Murray has in 2013 joined 4 ATP Tennis Tournaments and played 16 Games.</t>
  </si>
  <si>
    <t>Source: http://tennis.wettpoint.com/en/, accessed March 28, 2013</t>
  </si>
  <si>
    <t>The Fab Four of Tennis</t>
  </si>
  <si>
    <t>Exhibit 1</t>
  </si>
  <si>
    <t>WINS AND LOSSES ON DIFFERENT COURT SURFACES</t>
  </si>
  <si>
    <t>CHI-SQUARE GOODNESS OF FIT TEST</t>
  </si>
  <si>
    <t>Player</t>
  </si>
  <si>
    <t>SurfaceType</t>
  </si>
  <si>
    <t>Win_Status</t>
  </si>
  <si>
    <t>Number_OfGames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</si>
</sst>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%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 applyFill="1"/>
    <xf numFmtId="0" fontId="0" fillId="0" borderId="2" xfId="0" applyBorder="1" applyAlignment="1">
      <alignment horizontal="centerContinuous"/>
    </xf>
    <xf numFmtId="0" fontId="0" fillId="0" borderId="0" xfId="0" applyBorder="1"/>
    <xf numFmtId="0" fontId="0" fillId="0" borderId="7" xfId="0" applyBorder="1" applyAlignment="1">
      <alignment horizontal="centerContinuous"/>
    </xf>
    <xf numFmtId="0" fontId="0" fillId="0" borderId="3" xfId="0" applyBorder="1"/>
    <xf numFmtId="0" fontId="2" fillId="0" borderId="3" xfId="0" applyFont="1" applyBorder="1"/>
    <xf numFmtId="0" fontId="2" fillId="0" borderId="1" xfId="0" quotePrefix="1" applyFont="1" applyFill="1" applyBorder="1" applyAlignment="1">
      <alignment horizontal="centerContinuous"/>
    </xf>
    <xf numFmtId="0" fontId="2" fillId="0" borderId="3" xfId="0" quotePrefix="1" applyFont="1" applyFill="1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9" fontId="2" fillId="0" borderId="4" xfId="1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5" xfId="0" applyNumberFormat="1" applyBorder="1"/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12" xfId="0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0" fillId="0" borderId="16" xfId="0" applyBorder="1"/>
    <xf numFmtId="0" fontId="0" fillId="0" borderId="17" xfId="0" applyFont="1" applyBorder="1" applyAlignment="1">
      <alignment horizontal="right"/>
    </xf>
    <xf numFmtId="9" fontId="1" fillId="0" borderId="18" xfId="1" applyNumberFormat="1" applyFont="1" applyBorder="1" applyAlignment="1">
      <alignment horizontal="right"/>
    </xf>
    <xf numFmtId="0" fontId="0" fillId="0" borderId="19" xfId="0" applyBorder="1"/>
    <xf numFmtId="0" fontId="0" fillId="0" borderId="19" xfId="0" applyFont="1" applyBorder="1"/>
    <xf numFmtId="9" fontId="1" fillId="0" borderId="14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1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0" borderId="0" xfId="0" applyFont="1"/>
    <xf numFmtId="165" fontId="0" fillId="0" borderId="0" xfId="1" applyNumberFormat="1" applyFont="1"/>
    <xf numFmtId="0" fontId="4" fillId="0" borderId="0" xfId="0" applyFont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2" fillId="0" borderId="8" xfId="0" applyFont="1" applyFill="1" applyBorder="1" applyAlignment="1">
      <alignment horizontal="centerContinuous"/>
    </xf>
    <xf numFmtId="0" fontId="0" fillId="0" borderId="8" xfId="0" applyFill="1" applyBorder="1" applyAlignment="1">
      <alignment horizontal="centerContinuous"/>
    </xf>
    <xf numFmtId="0" fontId="2" fillId="0" borderId="8" xfId="0" applyFont="1" applyFill="1" applyBorder="1"/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0" borderId="8" xfId="0" applyFont="1" applyBorder="1"/>
    <xf numFmtId="0" fontId="0" fillId="0" borderId="5" xfId="0" applyBorder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workbookViewId="0">
      <selection activeCell="G5" sqref="G5"/>
    </sheetView>
  </sheetViews>
  <sheetFormatPr defaultRowHeight="14.4" x14ac:dyDescent="0.3"/>
  <cols>
    <col min="1" max="1" width="1.88671875" bestFit="1" customWidth="1"/>
  </cols>
  <sheetData>
    <row r="1" spans="1:8" x14ac:dyDescent="0.3">
      <c r="A1" t="s">
        <v>25</v>
      </c>
      <c r="B1" s="4" t="s">
        <v>95</v>
      </c>
      <c r="C1" s="4"/>
      <c r="D1" s="4"/>
      <c r="E1" s="4"/>
      <c r="F1" s="4"/>
      <c r="G1" s="4"/>
      <c r="H1" s="4"/>
    </row>
    <row r="2" spans="1:8" x14ac:dyDescent="0.3">
      <c r="B2" s="4"/>
      <c r="C2" s="4"/>
      <c r="D2" s="4"/>
      <c r="E2" s="4"/>
      <c r="F2" s="4"/>
      <c r="G2" s="4"/>
      <c r="H2" s="4"/>
    </row>
    <row r="3" spans="1:8" x14ac:dyDescent="0.3">
      <c r="B3" s="51" t="s">
        <v>96</v>
      </c>
      <c r="C3" s="4"/>
      <c r="D3" s="4"/>
      <c r="E3" s="4"/>
      <c r="F3" s="4"/>
      <c r="G3" s="4"/>
      <c r="H3" s="4"/>
    </row>
    <row r="4" spans="1:8" x14ac:dyDescent="0.3">
      <c r="B4" s="51"/>
      <c r="C4" s="4"/>
      <c r="D4" s="4"/>
      <c r="E4" s="4"/>
      <c r="F4" s="4"/>
      <c r="G4" s="4"/>
      <c r="H4" s="4"/>
    </row>
    <row r="5" spans="1:8" ht="15" thickBot="1" x14ac:dyDescent="0.35">
      <c r="B5" s="54"/>
      <c r="C5" s="55" t="s">
        <v>38</v>
      </c>
      <c r="D5" s="56"/>
      <c r="E5" s="55" t="s">
        <v>36</v>
      </c>
      <c r="F5" s="56"/>
      <c r="G5" s="55" t="s">
        <v>37</v>
      </c>
      <c r="H5" s="56"/>
    </row>
    <row r="6" spans="1:8" ht="15" thickBot="1" x14ac:dyDescent="0.35">
      <c r="B6" s="54"/>
      <c r="C6" s="59" t="s">
        <v>1</v>
      </c>
      <c r="D6" s="60" t="s">
        <v>2</v>
      </c>
      <c r="E6" s="53" t="s">
        <v>1</v>
      </c>
      <c r="F6" s="53" t="s">
        <v>2</v>
      </c>
      <c r="G6" s="61" t="s">
        <v>1</v>
      </c>
      <c r="H6" s="53" t="s">
        <v>2</v>
      </c>
    </row>
    <row r="7" spans="1:8" x14ac:dyDescent="0.3">
      <c r="B7" s="48" t="s">
        <v>23</v>
      </c>
      <c r="C7" s="49">
        <f>Federer!$C$6</f>
        <v>94</v>
      </c>
      <c r="D7" s="43">
        <f>Federer!$D$6</f>
        <v>5</v>
      </c>
      <c r="E7" s="49">
        <f>SUM(Federer!$C$3:$C$4)</f>
        <v>427</v>
      </c>
      <c r="F7" s="49">
        <f>SUM(Federer!$D$3:$D$4)</f>
        <v>61</v>
      </c>
      <c r="G7" s="58">
        <f>Federer!$C$5</f>
        <v>185</v>
      </c>
      <c r="H7" s="49">
        <f>Federer!$D$5</f>
        <v>37</v>
      </c>
    </row>
    <row r="8" spans="1:8" x14ac:dyDescent="0.3">
      <c r="B8" s="48" t="s">
        <v>33</v>
      </c>
      <c r="C8" s="49">
        <f>Nadal!$C$6</f>
        <v>50</v>
      </c>
      <c r="D8" s="43">
        <f>Nadal!$D$6</f>
        <v>12</v>
      </c>
      <c r="E8" s="49">
        <f>SUM(Nadal!$C$3:$C$4)</f>
        <v>254</v>
      </c>
      <c r="F8" s="49">
        <f>SUM(Nadal!$D$3:$D$4)</f>
        <v>81</v>
      </c>
      <c r="G8" s="58">
        <f>Nadal!$C$5</f>
        <v>283</v>
      </c>
      <c r="H8" s="49">
        <f>Nadal!$D$5</f>
        <v>26</v>
      </c>
    </row>
    <row r="9" spans="1:8" x14ac:dyDescent="0.3">
      <c r="B9" s="48" t="s">
        <v>29</v>
      </c>
      <c r="C9" s="49">
        <f>Djokovic!$C$6</f>
        <v>43</v>
      </c>
      <c r="D9" s="43">
        <f>Djokovic!$D$6</f>
        <v>12</v>
      </c>
      <c r="E9" s="49">
        <f>SUM(Djokovic!$C$3:$C$4)</f>
        <v>288</v>
      </c>
      <c r="F9" s="49">
        <f>SUM(Djokovic!$D$3:$D$4)</f>
        <v>61</v>
      </c>
      <c r="G9" s="58">
        <f>Djokovic!$C$5</f>
        <v>141</v>
      </c>
      <c r="H9" s="49">
        <f>Djokovic!$D$5</f>
        <v>42</v>
      </c>
    </row>
    <row r="10" spans="1:8" ht="15" thickBot="1" x14ac:dyDescent="0.35">
      <c r="B10" s="57" t="s">
        <v>69</v>
      </c>
      <c r="C10" s="53">
        <f>Murray!$C$6</f>
        <v>45</v>
      </c>
      <c r="D10" s="44">
        <f>Murray!$D$6</f>
        <v>11</v>
      </c>
      <c r="E10" s="53">
        <f>SUM(Murray!$C$3:$C$4)</f>
        <v>243</v>
      </c>
      <c r="F10" s="53">
        <f>SUM(Murray!$D$3:$D$4)</f>
        <v>63</v>
      </c>
      <c r="G10" s="62">
        <f>Murray!$C$5</f>
        <v>76</v>
      </c>
      <c r="H10" s="53">
        <f>Murray!$D$5</f>
        <v>33</v>
      </c>
    </row>
    <row r="11" spans="1:8" x14ac:dyDescent="0.3">
      <c r="B11" s="48"/>
      <c r="C11" s="49"/>
      <c r="D11" s="49"/>
      <c r="E11" s="49"/>
      <c r="F11" s="49"/>
      <c r="G11" s="49"/>
      <c r="H11" s="49"/>
    </row>
    <row r="12" spans="1:8" x14ac:dyDescent="0.3">
      <c r="B12" s="47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4.4" x14ac:dyDescent="0.3"/>
  <cols>
    <col min="2" max="2" width="11.109375" customWidth="1"/>
    <col min="3" max="3" width="11.44140625" customWidth="1"/>
    <col min="4" max="4" width="16.44140625" style="66" customWidth="1"/>
  </cols>
  <sheetData>
    <row r="1" spans="1:4" x14ac:dyDescent="0.3">
      <c r="A1" t="s">
        <v>98</v>
      </c>
      <c r="B1" t="s">
        <v>99</v>
      </c>
      <c r="C1" t="s">
        <v>100</v>
      </c>
      <c r="D1" s="66" t="s">
        <v>101</v>
      </c>
    </row>
    <row r="2" spans="1:4" ht="15" thickBot="1" x14ac:dyDescent="0.35">
      <c r="A2" s="48" t="s">
        <v>23</v>
      </c>
      <c r="B2" s="55" t="s">
        <v>38</v>
      </c>
      <c r="C2" t="s">
        <v>1</v>
      </c>
      <c r="D2" s="49">
        <f>Federer!$C$6</f>
        <v>94</v>
      </c>
    </row>
    <row r="3" spans="1:4" ht="15" thickBot="1" x14ac:dyDescent="0.35">
      <c r="A3" s="48" t="s">
        <v>23</v>
      </c>
      <c r="B3" s="55" t="s">
        <v>38</v>
      </c>
      <c r="C3" t="s">
        <v>2</v>
      </c>
      <c r="D3" s="43">
        <f>Federer!$D$6</f>
        <v>5</v>
      </c>
    </row>
    <row r="4" spans="1:4" ht="15" thickBot="1" x14ac:dyDescent="0.35">
      <c r="A4" s="48" t="s">
        <v>23</v>
      </c>
      <c r="B4" s="55" t="s">
        <v>36</v>
      </c>
      <c r="C4" t="s">
        <v>1</v>
      </c>
      <c r="D4" s="49">
        <f>SUM(Federer!$C$3:$C$4)</f>
        <v>427</v>
      </c>
    </row>
    <row r="5" spans="1:4" ht="15" thickBot="1" x14ac:dyDescent="0.35">
      <c r="A5" s="48" t="s">
        <v>23</v>
      </c>
      <c r="B5" s="55" t="s">
        <v>36</v>
      </c>
      <c r="C5" t="s">
        <v>2</v>
      </c>
      <c r="D5" s="66">
        <v>61</v>
      </c>
    </row>
    <row r="6" spans="1:4" ht="15" thickBot="1" x14ac:dyDescent="0.35">
      <c r="A6" s="48" t="s">
        <v>23</v>
      </c>
      <c r="B6" s="55" t="s">
        <v>37</v>
      </c>
      <c r="C6" t="s">
        <v>1</v>
      </c>
      <c r="D6" s="66">
        <v>185</v>
      </c>
    </row>
    <row r="7" spans="1:4" ht="15" thickBot="1" x14ac:dyDescent="0.35">
      <c r="A7" s="48" t="s">
        <v>23</v>
      </c>
      <c r="B7" s="55" t="s">
        <v>37</v>
      </c>
      <c r="C7" t="s">
        <v>2</v>
      </c>
      <c r="D7" s="66">
        <v>37</v>
      </c>
    </row>
    <row r="8" spans="1:4" x14ac:dyDescent="0.3">
      <c r="C8" t="s">
        <v>1</v>
      </c>
      <c r="D8" s="66">
        <v>50</v>
      </c>
    </row>
    <row r="9" spans="1:4" x14ac:dyDescent="0.3">
      <c r="C9" t="s">
        <v>2</v>
      </c>
      <c r="D9" s="66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zoomScale="85" zoomScaleNormal="85" workbookViewId="0">
      <selection activeCell="H1" sqref="H1"/>
    </sheetView>
  </sheetViews>
  <sheetFormatPr defaultRowHeight="14.4" x14ac:dyDescent="0.3"/>
  <cols>
    <col min="1" max="1" width="1.88671875" bestFit="1" customWidth="1"/>
    <col min="2" max="2" width="12.109375" bestFit="1" customWidth="1"/>
    <col min="3" max="3" width="9.6640625" bestFit="1" customWidth="1"/>
    <col min="7" max="7" width="10.44140625" bestFit="1" customWidth="1"/>
  </cols>
  <sheetData>
    <row r="1" spans="1:8" x14ac:dyDescent="0.3">
      <c r="A1" t="s">
        <v>25</v>
      </c>
      <c r="B1" s="2" t="s">
        <v>94</v>
      </c>
    </row>
    <row r="2" spans="1:8" x14ac:dyDescent="0.3">
      <c r="B2" s="2"/>
    </row>
    <row r="3" spans="1:8" x14ac:dyDescent="0.3">
      <c r="A3" t="s">
        <v>25</v>
      </c>
      <c r="B3" s="4" t="s">
        <v>95</v>
      </c>
      <c r="C3" s="4"/>
      <c r="D3" s="4"/>
      <c r="E3" s="4"/>
      <c r="F3" s="4"/>
      <c r="G3" s="4"/>
      <c r="H3" s="4"/>
    </row>
    <row r="4" spans="1:8" x14ac:dyDescent="0.3">
      <c r="B4" s="4"/>
      <c r="C4" s="4"/>
      <c r="D4" s="4"/>
      <c r="E4" s="4"/>
      <c r="F4" s="4"/>
      <c r="G4" s="4"/>
      <c r="H4" s="4"/>
    </row>
    <row r="5" spans="1:8" x14ac:dyDescent="0.3">
      <c r="B5" s="51" t="s">
        <v>96</v>
      </c>
      <c r="C5" s="4"/>
      <c r="D5" s="4"/>
      <c r="E5" s="4"/>
      <c r="F5" s="4"/>
      <c r="G5" s="4"/>
      <c r="H5" s="4"/>
    </row>
    <row r="6" spans="1:8" x14ac:dyDescent="0.3">
      <c r="B6" s="51"/>
      <c r="C6" s="4"/>
      <c r="D6" s="4"/>
      <c r="E6" s="4"/>
      <c r="F6" s="4"/>
      <c r="G6" s="4"/>
      <c r="H6" s="4"/>
    </row>
    <row r="7" spans="1:8" ht="15" thickBot="1" x14ac:dyDescent="0.35">
      <c r="B7" s="54"/>
      <c r="C7" s="55" t="s">
        <v>38</v>
      </c>
      <c r="D7" s="56"/>
      <c r="E7" s="55" t="s">
        <v>36</v>
      </c>
      <c r="F7" s="56"/>
      <c r="G7" s="55" t="s">
        <v>37</v>
      </c>
      <c r="H7" s="56"/>
    </row>
    <row r="8" spans="1:8" ht="15" thickBot="1" x14ac:dyDescent="0.35">
      <c r="B8" s="54"/>
      <c r="C8" s="59" t="s">
        <v>1</v>
      </c>
      <c r="D8" s="60" t="s">
        <v>2</v>
      </c>
      <c r="E8" s="53" t="s">
        <v>1</v>
      </c>
      <c r="F8" s="53" t="s">
        <v>2</v>
      </c>
      <c r="G8" s="61" t="s">
        <v>1</v>
      </c>
      <c r="H8" s="53" t="s">
        <v>2</v>
      </c>
    </row>
    <row r="9" spans="1:8" x14ac:dyDescent="0.3">
      <c r="B9" s="48" t="s">
        <v>23</v>
      </c>
      <c r="C9" s="49">
        <f>Federer!$C$6</f>
        <v>94</v>
      </c>
      <c r="D9" s="43">
        <f>Federer!$D$6</f>
        <v>5</v>
      </c>
      <c r="E9" s="49">
        <f>SUM(Federer!$C$3:$C$4)</f>
        <v>427</v>
      </c>
      <c r="F9" s="49">
        <f>SUM(Federer!$D$3:$D$4)</f>
        <v>61</v>
      </c>
      <c r="G9" s="58">
        <f>Federer!$C$5</f>
        <v>185</v>
      </c>
      <c r="H9" s="49">
        <f>Federer!$D$5</f>
        <v>37</v>
      </c>
    </row>
    <row r="10" spans="1:8" x14ac:dyDescent="0.3">
      <c r="B10" s="48" t="s">
        <v>33</v>
      </c>
      <c r="C10" s="49">
        <f>Nadal!$C$6</f>
        <v>50</v>
      </c>
      <c r="D10" s="43">
        <f>Nadal!$D$6</f>
        <v>12</v>
      </c>
      <c r="E10" s="49">
        <f>SUM(Nadal!$C$3:$C$4)</f>
        <v>254</v>
      </c>
      <c r="F10" s="49">
        <f>SUM(Nadal!$D$3:$D$4)</f>
        <v>81</v>
      </c>
      <c r="G10" s="58">
        <f>Nadal!$C$5</f>
        <v>283</v>
      </c>
      <c r="H10" s="49">
        <f>Nadal!$D$5</f>
        <v>26</v>
      </c>
    </row>
    <row r="11" spans="1:8" x14ac:dyDescent="0.3">
      <c r="B11" s="48" t="s">
        <v>29</v>
      </c>
      <c r="C11" s="49">
        <f>Djokovic!$C$6</f>
        <v>43</v>
      </c>
      <c r="D11" s="43">
        <f>Djokovic!$D$6</f>
        <v>12</v>
      </c>
      <c r="E11" s="49">
        <f>SUM(Djokovic!$C$3:$C$4)</f>
        <v>288</v>
      </c>
      <c r="F11" s="49">
        <f>SUM(Djokovic!$D$3:$D$4)</f>
        <v>61</v>
      </c>
      <c r="G11" s="58">
        <f>Djokovic!$C$5</f>
        <v>141</v>
      </c>
      <c r="H11" s="49">
        <f>Djokovic!$D$5</f>
        <v>42</v>
      </c>
    </row>
    <row r="12" spans="1:8" ht="15" thickBot="1" x14ac:dyDescent="0.35">
      <c r="B12" s="57" t="s">
        <v>69</v>
      </c>
      <c r="C12" s="53">
        <f>Murray!$C$6</f>
        <v>45</v>
      </c>
      <c r="D12" s="44">
        <f>Murray!$D$6</f>
        <v>11</v>
      </c>
      <c r="E12" s="53">
        <f>SUM(Murray!$C$3:$C$4)</f>
        <v>243</v>
      </c>
      <c r="F12" s="53">
        <f>SUM(Murray!$D$3:$D$4)</f>
        <v>63</v>
      </c>
      <c r="G12" s="62">
        <f>Murray!$C$5</f>
        <v>76</v>
      </c>
      <c r="H12" s="53">
        <f>Murray!$D$5</f>
        <v>33</v>
      </c>
    </row>
    <row r="13" spans="1:8" x14ac:dyDescent="0.3">
      <c r="B13" s="48"/>
      <c r="C13" s="49"/>
      <c r="D13" s="49"/>
      <c r="E13" s="49"/>
      <c r="F13" s="49"/>
      <c r="G13" s="49"/>
      <c r="H13" s="49"/>
    </row>
    <row r="14" spans="1:8" x14ac:dyDescent="0.3">
      <c r="B14" s="47" t="s">
        <v>93</v>
      </c>
    </row>
    <row r="15" spans="1:8" x14ac:dyDescent="0.3">
      <c r="B15" s="47"/>
    </row>
    <row r="16" spans="1:8" ht="15" thickBot="1" x14ac:dyDescent="0.35">
      <c r="A16" s="50" t="s">
        <v>25</v>
      </c>
      <c r="B16" s="63" t="s">
        <v>34</v>
      </c>
      <c r="C16" s="22"/>
      <c r="D16" s="22"/>
      <c r="E16" s="22"/>
      <c r="F16" s="52"/>
      <c r="G16" s="52"/>
      <c r="H16" s="52"/>
    </row>
    <row r="17" spans="1:13" x14ac:dyDescent="0.3">
      <c r="A17" s="50"/>
      <c r="C17" s="5" t="s">
        <v>35</v>
      </c>
      <c r="D17" s="5" t="s">
        <v>36</v>
      </c>
      <c r="E17" s="5" t="s">
        <v>37</v>
      </c>
      <c r="F17" s="49"/>
      <c r="G17" s="49"/>
      <c r="H17" s="49"/>
    </row>
    <row r="18" spans="1:13" x14ac:dyDescent="0.3">
      <c r="A18" s="50"/>
      <c r="B18" s="2" t="s">
        <v>23</v>
      </c>
      <c r="C18" s="46">
        <f>C9/SUM(C9:D9)</f>
        <v>0.9494949494949495</v>
      </c>
      <c r="D18" s="46">
        <f>E9/SUM(E9:F9)</f>
        <v>0.875</v>
      </c>
      <c r="E18" s="46">
        <f>G9/SUM(G9:H9)</f>
        <v>0.83333333333333337</v>
      </c>
      <c r="F18" s="49"/>
      <c r="G18" s="49"/>
      <c r="H18" s="49"/>
    </row>
    <row r="19" spans="1:13" x14ac:dyDescent="0.3">
      <c r="A19" s="50"/>
      <c r="B19" s="2" t="s">
        <v>33</v>
      </c>
      <c r="C19" s="46">
        <f>C10/SUM(C10:D10)</f>
        <v>0.80645161290322576</v>
      </c>
      <c r="D19" s="46">
        <f>E10/SUM(E10:F10)</f>
        <v>0.75820895522388054</v>
      </c>
      <c r="E19" s="46">
        <f>G10/SUM(G10:H10)</f>
        <v>0.91585760517799353</v>
      </c>
      <c r="F19" s="49"/>
      <c r="G19" s="49"/>
      <c r="H19" s="49"/>
    </row>
    <row r="20" spans="1:13" x14ac:dyDescent="0.3">
      <c r="A20" s="50"/>
      <c r="B20" s="2" t="s">
        <v>29</v>
      </c>
      <c r="C20" s="46">
        <f>C11/SUM(C11:D11)</f>
        <v>0.78181818181818186</v>
      </c>
      <c r="D20" s="46">
        <f>E11/SUM(E11:F11)</f>
        <v>0.82521489971346706</v>
      </c>
      <c r="E20" s="46">
        <f>G11/SUM(G11:H11)</f>
        <v>0.77049180327868849</v>
      </c>
      <c r="F20" s="49"/>
      <c r="G20" s="49"/>
      <c r="H20" s="49"/>
    </row>
    <row r="21" spans="1:13" x14ac:dyDescent="0.3">
      <c r="A21" s="50"/>
      <c r="B21" s="7" t="s">
        <v>69</v>
      </c>
      <c r="C21" s="46">
        <f>C12/SUM(C12:D12)</f>
        <v>0.8035714285714286</v>
      </c>
      <c r="D21" s="46">
        <f>E12/SUM(E12:F12)</f>
        <v>0.79411764705882348</v>
      </c>
      <c r="E21" s="46">
        <f>G12/SUM(G12:H12)</f>
        <v>0.69724770642201839</v>
      </c>
      <c r="F21" s="49"/>
      <c r="G21" s="49"/>
      <c r="H21" s="49"/>
    </row>
    <row r="22" spans="1:13" x14ac:dyDescent="0.3">
      <c r="A22" s="50"/>
      <c r="B22" s="48"/>
      <c r="C22" s="49"/>
      <c r="D22" s="49"/>
      <c r="E22" s="49"/>
      <c r="F22" s="49"/>
      <c r="G22" s="49"/>
      <c r="H22" s="49"/>
      <c r="J22" s="7"/>
      <c r="K22" s="46"/>
      <c r="L22" s="46"/>
      <c r="M22" s="46"/>
    </row>
    <row r="23" spans="1:13" x14ac:dyDescent="0.3">
      <c r="A23" s="50"/>
      <c r="B23" s="48"/>
      <c r="C23" s="49"/>
      <c r="D23" s="49"/>
      <c r="E23" s="49"/>
      <c r="F23" s="49"/>
      <c r="G23" s="49"/>
      <c r="H23" s="49"/>
      <c r="J23" s="7"/>
      <c r="K23" s="46"/>
      <c r="L23" s="46"/>
      <c r="M23" s="46"/>
    </row>
    <row r="24" spans="1:13" ht="15" thickBot="1" x14ac:dyDescent="0.35">
      <c r="A24" s="42" t="s">
        <v>25</v>
      </c>
      <c r="B24" s="57" t="s">
        <v>97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3" x14ac:dyDescent="0.3">
      <c r="A25" s="42"/>
    </row>
    <row r="26" spans="1:13" x14ac:dyDescent="0.3">
      <c r="A26" s="42"/>
      <c r="B26" s="2" t="s">
        <v>83</v>
      </c>
      <c r="D26" s="45" t="s">
        <v>89</v>
      </c>
    </row>
    <row r="27" spans="1:13" x14ac:dyDescent="0.3">
      <c r="A27" s="42"/>
      <c r="B27" s="2" t="s">
        <v>84</v>
      </c>
      <c r="D27" s="45" t="s">
        <v>90</v>
      </c>
    </row>
    <row r="28" spans="1:13" x14ac:dyDescent="0.3">
      <c r="A28" s="42"/>
    </row>
    <row r="29" spans="1:13" x14ac:dyDescent="0.3">
      <c r="A29" s="42"/>
      <c r="B29" t="s">
        <v>85</v>
      </c>
      <c r="H29" t="s">
        <v>86</v>
      </c>
    </row>
    <row r="30" spans="1:13" x14ac:dyDescent="0.3">
      <c r="A30" s="42"/>
      <c r="B30" t="s">
        <v>87</v>
      </c>
      <c r="H30" t="s">
        <v>88</v>
      </c>
    </row>
    <row r="31" spans="1:13" ht="15" thickBot="1" x14ac:dyDescent="0.35">
      <c r="A31" s="42"/>
    </row>
    <row r="32" spans="1:13" x14ac:dyDescent="0.3">
      <c r="A32" s="42" t="s">
        <v>25</v>
      </c>
      <c r="B32" s="13" t="str">
        <f>B9</f>
        <v>Federer</v>
      </c>
      <c r="C32" s="10"/>
      <c r="D32" s="10"/>
      <c r="E32" s="10"/>
      <c r="F32" s="10"/>
      <c r="G32" s="8"/>
      <c r="I32" s="7"/>
    </row>
    <row r="33" spans="1:10" x14ac:dyDescent="0.3">
      <c r="A33" s="42"/>
      <c r="B33" s="14" t="s">
        <v>80</v>
      </c>
      <c r="C33" s="9"/>
      <c r="D33" s="9"/>
      <c r="E33" s="9"/>
      <c r="F33" s="9"/>
      <c r="G33" s="15"/>
      <c r="I33" s="42"/>
    </row>
    <row r="34" spans="1:10" x14ac:dyDescent="0.3">
      <c r="A34" s="42"/>
      <c r="B34" s="35"/>
      <c r="C34" s="30" t="s">
        <v>38</v>
      </c>
      <c r="D34" s="31" t="s">
        <v>36</v>
      </c>
      <c r="E34" s="30" t="s">
        <v>37</v>
      </c>
      <c r="F34" s="29" t="s">
        <v>76</v>
      </c>
      <c r="G34" s="36" t="s">
        <v>77</v>
      </c>
      <c r="I34" s="41"/>
    </row>
    <row r="35" spans="1:10" x14ac:dyDescent="0.3">
      <c r="A35" s="42"/>
      <c r="B35" s="11" t="s">
        <v>78</v>
      </c>
      <c r="C35" s="24">
        <f>C9</f>
        <v>94</v>
      </c>
      <c r="D35" s="27">
        <f>E9</f>
        <v>427</v>
      </c>
      <c r="E35" s="24">
        <f>G9</f>
        <v>185</v>
      </c>
      <c r="F35" s="26">
        <f>SUM(C35:E35)</f>
        <v>706</v>
      </c>
      <c r="G35" s="37">
        <f>F35/F37</f>
        <v>0.87268232385661315</v>
      </c>
      <c r="I35" s="42"/>
      <c r="J35" s="6"/>
    </row>
    <row r="36" spans="1:10" x14ac:dyDescent="0.3">
      <c r="B36" s="38" t="s">
        <v>79</v>
      </c>
      <c r="C36" s="28">
        <f>D9</f>
        <v>5</v>
      </c>
      <c r="D36" s="27">
        <f>F9</f>
        <v>61</v>
      </c>
      <c r="E36" s="24">
        <f>H9</f>
        <v>37</v>
      </c>
      <c r="F36" s="26">
        <f>SUM(C36:E36)</f>
        <v>103</v>
      </c>
      <c r="G36" s="37">
        <f>F36/F37</f>
        <v>0.1273176761433869</v>
      </c>
      <c r="I36" s="42"/>
    </row>
    <row r="37" spans="1:10" x14ac:dyDescent="0.3">
      <c r="B37" s="39" t="s">
        <v>76</v>
      </c>
      <c r="C37" s="25">
        <f>SUM(C35:C36)</f>
        <v>99</v>
      </c>
      <c r="D37" s="29">
        <f t="shared" ref="D37:E37" si="0">SUM(D35:D36)</f>
        <v>488</v>
      </c>
      <c r="E37" s="29">
        <f t="shared" si="0"/>
        <v>222</v>
      </c>
      <c r="F37" s="29">
        <f>SUM(F35:F36)</f>
        <v>809</v>
      </c>
      <c r="G37" s="40">
        <f>SUM(G35:G36)</f>
        <v>1</v>
      </c>
      <c r="I37" s="42"/>
    </row>
    <row r="38" spans="1:10" x14ac:dyDescent="0.3">
      <c r="B38" s="12"/>
      <c r="C38" s="17"/>
      <c r="D38" s="17"/>
      <c r="E38" s="17"/>
      <c r="F38" s="17"/>
      <c r="G38" s="18"/>
      <c r="I38" s="42"/>
    </row>
    <row r="39" spans="1:10" x14ac:dyDescent="0.3">
      <c r="B39" s="12" t="s">
        <v>81</v>
      </c>
      <c r="C39" s="16"/>
      <c r="D39" s="16"/>
      <c r="E39" s="16"/>
      <c r="F39" s="16"/>
      <c r="G39" s="19"/>
      <c r="I39" s="42"/>
    </row>
    <row r="40" spans="1:10" x14ac:dyDescent="0.3">
      <c r="B40" s="35"/>
      <c r="C40" s="30" t="s">
        <v>38</v>
      </c>
      <c r="D40" s="31" t="s">
        <v>36</v>
      </c>
      <c r="E40" s="30" t="s">
        <v>37</v>
      </c>
      <c r="F40" s="29" t="s">
        <v>76</v>
      </c>
      <c r="G40" s="36" t="s">
        <v>77</v>
      </c>
      <c r="I40" s="42"/>
    </row>
    <row r="41" spans="1:10" x14ac:dyDescent="0.3">
      <c r="B41" s="11" t="s">
        <v>78</v>
      </c>
      <c r="C41" s="32">
        <f>C37*G35</f>
        <v>86.395550061804698</v>
      </c>
      <c r="D41" s="33">
        <f>D37*G35</f>
        <v>425.86897404202722</v>
      </c>
      <c r="E41" s="32">
        <f>E37*G35</f>
        <v>193.73547589616811</v>
      </c>
      <c r="F41" s="26">
        <f>SUM(C41:E41)</f>
        <v>706</v>
      </c>
      <c r="G41" s="37">
        <f>F41/F43</f>
        <v>0.87268232385661315</v>
      </c>
      <c r="I41" s="42"/>
    </row>
    <row r="42" spans="1:10" x14ac:dyDescent="0.3">
      <c r="B42" s="38" t="s">
        <v>79</v>
      </c>
      <c r="C42" s="34">
        <f>C37*G36</f>
        <v>12.604449938195303</v>
      </c>
      <c r="D42" s="33">
        <f>D37*G36</f>
        <v>62.13102595797281</v>
      </c>
      <c r="E42" s="32">
        <f>E37*G36</f>
        <v>28.264524103831892</v>
      </c>
      <c r="F42" s="26">
        <f>SUM(C42:E42)</f>
        <v>103</v>
      </c>
      <c r="G42" s="37">
        <f>F42/F43</f>
        <v>0.1273176761433869</v>
      </c>
      <c r="I42" s="7"/>
    </row>
    <row r="43" spans="1:10" x14ac:dyDescent="0.3">
      <c r="B43" s="39" t="s">
        <v>76</v>
      </c>
      <c r="C43" s="25">
        <f>SUM(C41:C42)</f>
        <v>99</v>
      </c>
      <c r="D43" s="29">
        <f t="shared" ref="D43" si="1">SUM(D41:D42)</f>
        <v>488</v>
      </c>
      <c r="E43" s="29">
        <f t="shared" ref="E43" si="2">SUM(E41:E42)</f>
        <v>222</v>
      </c>
      <c r="F43" s="29">
        <f>SUM(F41:F42)</f>
        <v>809</v>
      </c>
      <c r="G43" s="40">
        <f>SUM(G41:G42)</f>
        <v>1</v>
      </c>
      <c r="I43" s="42"/>
    </row>
    <row r="44" spans="1:10" ht="15" thickBot="1" x14ac:dyDescent="0.35">
      <c r="B44" s="64"/>
      <c r="C44" s="22"/>
      <c r="D44" s="22"/>
      <c r="E44" s="22"/>
      <c r="F44" s="22"/>
      <c r="G44" s="23"/>
    </row>
    <row r="45" spans="1:10" x14ac:dyDescent="0.3">
      <c r="B45" s="12" t="s">
        <v>82</v>
      </c>
      <c r="C45" s="9" t="str">
        <f>IF(B46&lt;D46,$D$27,$D$26)</f>
        <v>There is a difference in performance</v>
      </c>
      <c r="D45" s="9"/>
      <c r="E45" s="9"/>
      <c r="F45" s="9"/>
      <c r="G45" s="15"/>
    </row>
    <row r="46" spans="1:10" ht="15" thickBot="1" x14ac:dyDescent="0.35">
      <c r="B46" s="20">
        <f>CHITEST(C35:E36,C41:E42)</f>
        <v>1.51881113952697E-2</v>
      </c>
      <c r="C46" s="21" t="str">
        <f>IF(B46&lt;D46,"&lt;","&gt;")</f>
        <v>&lt;</v>
      </c>
      <c r="D46" s="22">
        <v>0.05</v>
      </c>
      <c r="E46" s="22"/>
      <c r="F46" s="22"/>
      <c r="G46" s="23"/>
    </row>
    <row r="47" spans="1:10" ht="15" thickBot="1" x14ac:dyDescent="0.35"/>
    <row r="48" spans="1:10" x14ac:dyDescent="0.3">
      <c r="A48" t="s">
        <v>25</v>
      </c>
      <c r="B48" s="13" t="str">
        <f>B10</f>
        <v>Nadal</v>
      </c>
      <c r="C48" s="10"/>
      <c r="D48" s="10"/>
      <c r="E48" s="10"/>
      <c r="F48" s="10"/>
      <c r="G48" s="8"/>
    </row>
    <row r="49" spans="1:7" x14ac:dyDescent="0.3">
      <c r="B49" s="14" t="s">
        <v>80</v>
      </c>
      <c r="C49" s="9"/>
      <c r="D49" s="9"/>
      <c r="E49" s="9"/>
      <c r="F49" s="9"/>
      <c r="G49" s="15"/>
    </row>
    <row r="50" spans="1:7" x14ac:dyDescent="0.3">
      <c r="B50" s="35"/>
      <c r="C50" s="30" t="s">
        <v>38</v>
      </c>
      <c r="D50" s="31" t="s">
        <v>36</v>
      </c>
      <c r="E50" s="30" t="s">
        <v>37</v>
      </c>
      <c r="F50" s="29" t="s">
        <v>76</v>
      </c>
      <c r="G50" s="36" t="s">
        <v>77</v>
      </c>
    </row>
    <row r="51" spans="1:7" x14ac:dyDescent="0.3">
      <c r="B51" s="11" t="s">
        <v>78</v>
      </c>
      <c r="C51" s="24">
        <f>C10</f>
        <v>50</v>
      </c>
      <c r="D51" s="27">
        <f>E10</f>
        <v>254</v>
      </c>
      <c r="E51" s="24">
        <f>G10</f>
        <v>283</v>
      </c>
      <c r="F51" s="26">
        <f>SUM(C51:E51)</f>
        <v>587</v>
      </c>
      <c r="G51" s="37">
        <f>F51/F53</f>
        <v>0.83144475920679883</v>
      </c>
    </row>
    <row r="52" spans="1:7" x14ac:dyDescent="0.3">
      <c r="B52" s="38" t="s">
        <v>79</v>
      </c>
      <c r="C52" s="28">
        <f>D10</f>
        <v>12</v>
      </c>
      <c r="D52" s="27">
        <f>F10</f>
        <v>81</v>
      </c>
      <c r="E52" s="24">
        <f>H10</f>
        <v>26</v>
      </c>
      <c r="F52" s="26">
        <f>SUM(C52:E52)</f>
        <v>119</v>
      </c>
      <c r="G52" s="37">
        <f>F52/F53</f>
        <v>0.16855524079320114</v>
      </c>
    </row>
    <row r="53" spans="1:7" x14ac:dyDescent="0.3">
      <c r="B53" s="39" t="s">
        <v>76</v>
      </c>
      <c r="C53" s="25">
        <f>SUM(C51:C52)</f>
        <v>62</v>
      </c>
      <c r="D53" s="29">
        <f t="shared" ref="D53" si="3">SUM(D51:D52)</f>
        <v>335</v>
      </c>
      <c r="E53" s="29">
        <f t="shared" ref="E53" si="4">SUM(E51:E52)</f>
        <v>309</v>
      </c>
      <c r="F53" s="29">
        <f>SUM(F51:F52)</f>
        <v>706</v>
      </c>
      <c r="G53" s="40">
        <f>SUM(G51:G52)</f>
        <v>1</v>
      </c>
    </row>
    <row r="54" spans="1:7" x14ac:dyDescent="0.3">
      <c r="B54" s="12"/>
      <c r="C54" s="17"/>
      <c r="D54" s="17"/>
      <c r="E54" s="17"/>
      <c r="F54" s="17"/>
      <c r="G54" s="18"/>
    </row>
    <row r="55" spans="1:7" x14ac:dyDescent="0.3">
      <c r="B55" s="12" t="s">
        <v>81</v>
      </c>
      <c r="C55" s="16"/>
      <c r="D55" s="16"/>
      <c r="E55" s="16"/>
      <c r="F55" s="16"/>
      <c r="G55" s="19"/>
    </row>
    <row r="56" spans="1:7" x14ac:dyDescent="0.3">
      <c r="B56" s="35"/>
      <c r="C56" s="30" t="s">
        <v>38</v>
      </c>
      <c r="D56" s="31" t="s">
        <v>36</v>
      </c>
      <c r="E56" s="30" t="s">
        <v>37</v>
      </c>
      <c r="F56" s="29" t="s">
        <v>76</v>
      </c>
      <c r="G56" s="36" t="s">
        <v>77</v>
      </c>
    </row>
    <row r="57" spans="1:7" x14ac:dyDescent="0.3">
      <c r="B57" s="11" t="s">
        <v>78</v>
      </c>
      <c r="C57" s="32">
        <f>C53*G51</f>
        <v>51.549575070821525</v>
      </c>
      <c r="D57" s="33">
        <f>D53*G51</f>
        <v>278.53399433427762</v>
      </c>
      <c r="E57" s="32">
        <f>E53*G51</f>
        <v>256.91643059490082</v>
      </c>
      <c r="F57" s="26">
        <f>SUM(C57:E57)</f>
        <v>587</v>
      </c>
      <c r="G57" s="37">
        <f>F57/F59</f>
        <v>0.83144475920679883</v>
      </c>
    </row>
    <row r="58" spans="1:7" x14ac:dyDescent="0.3">
      <c r="B58" s="38" t="s">
        <v>79</v>
      </c>
      <c r="C58" s="34">
        <f>C53*G52</f>
        <v>10.450424929178471</v>
      </c>
      <c r="D58" s="33">
        <f>D53*G52</f>
        <v>56.466005665722385</v>
      </c>
      <c r="E58" s="32">
        <f>E53*G52</f>
        <v>52.083569405099155</v>
      </c>
      <c r="F58" s="26">
        <f>SUM(C58:E58)</f>
        <v>119.00000000000001</v>
      </c>
      <c r="G58" s="37">
        <f>F58/F59</f>
        <v>0.16855524079320117</v>
      </c>
    </row>
    <row r="59" spans="1:7" x14ac:dyDescent="0.3">
      <c r="B59" s="39" t="s">
        <v>76</v>
      </c>
      <c r="C59" s="25">
        <f>SUM(C57:C58)</f>
        <v>62</v>
      </c>
      <c r="D59" s="29">
        <f t="shared" ref="D59" si="5">SUM(D57:D58)</f>
        <v>335</v>
      </c>
      <c r="E59" s="29">
        <f t="shared" ref="E59" si="6">SUM(E57:E58)</f>
        <v>309</v>
      </c>
      <c r="F59" s="29">
        <f>SUM(F57:F58)</f>
        <v>706</v>
      </c>
      <c r="G59" s="40">
        <f>SUM(G57:G58)</f>
        <v>1</v>
      </c>
    </row>
    <row r="60" spans="1:7" x14ac:dyDescent="0.3">
      <c r="B60" s="11"/>
      <c r="C60" s="9"/>
      <c r="D60" s="9"/>
      <c r="E60" s="9"/>
      <c r="F60" s="9"/>
      <c r="G60" s="15"/>
    </row>
    <row r="61" spans="1:7" x14ac:dyDescent="0.3">
      <c r="B61" s="12" t="s">
        <v>82</v>
      </c>
      <c r="C61" s="9" t="str">
        <f>IF(B62&lt;D62,$D$27,$D$26)</f>
        <v>There is a difference in performance</v>
      </c>
      <c r="D61" s="9"/>
      <c r="E61" s="9"/>
      <c r="F61" s="9"/>
      <c r="G61" s="15"/>
    </row>
    <row r="62" spans="1:7" ht="15" thickBot="1" x14ac:dyDescent="0.35">
      <c r="B62" s="20">
        <f>CHITEST(C51:E52,C57:E58)</f>
        <v>5.5515570201134286E-7</v>
      </c>
      <c r="C62" s="21" t="str">
        <f>IF(B62&lt;D62,"&lt;","&gt;")</f>
        <v>&lt;</v>
      </c>
      <c r="D62" s="22">
        <v>0.05</v>
      </c>
      <c r="E62" s="22"/>
      <c r="F62" s="22"/>
      <c r="G62" s="23"/>
    </row>
    <row r="63" spans="1:7" ht="15" thickBot="1" x14ac:dyDescent="0.35"/>
    <row r="64" spans="1:7" x14ac:dyDescent="0.3">
      <c r="A64" t="s">
        <v>25</v>
      </c>
      <c r="B64" s="13" t="str">
        <f>B11</f>
        <v>Djokovic</v>
      </c>
      <c r="C64" s="10"/>
      <c r="D64" s="10"/>
      <c r="E64" s="10"/>
      <c r="F64" s="10"/>
      <c r="G64" s="8"/>
    </row>
    <row r="65" spans="1:7" x14ac:dyDescent="0.3">
      <c r="B65" s="14" t="s">
        <v>80</v>
      </c>
      <c r="C65" s="9"/>
      <c r="D65" s="9"/>
      <c r="E65" s="9"/>
      <c r="F65" s="9"/>
      <c r="G65" s="15"/>
    </row>
    <row r="66" spans="1:7" x14ac:dyDescent="0.3">
      <c r="B66" s="35"/>
      <c r="C66" s="30" t="s">
        <v>38</v>
      </c>
      <c r="D66" s="31" t="s">
        <v>36</v>
      </c>
      <c r="E66" s="30" t="s">
        <v>37</v>
      </c>
      <c r="F66" s="29" t="s">
        <v>76</v>
      </c>
      <c r="G66" s="36" t="s">
        <v>77</v>
      </c>
    </row>
    <row r="67" spans="1:7" x14ac:dyDescent="0.3">
      <c r="B67" s="11" t="s">
        <v>78</v>
      </c>
      <c r="C67" s="24">
        <f>C11</f>
        <v>43</v>
      </c>
      <c r="D67" s="27">
        <f>E11</f>
        <v>288</v>
      </c>
      <c r="E67" s="24">
        <f>G11</f>
        <v>141</v>
      </c>
      <c r="F67" s="26">
        <f>SUM(C67:E67)</f>
        <v>472</v>
      </c>
      <c r="G67" s="37">
        <f>F67/F69</f>
        <v>0.80408858603066435</v>
      </c>
    </row>
    <row r="68" spans="1:7" x14ac:dyDescent="0.3">
      <c r="B68" s="38" t="s">
        <v>79</v>
      </c>
      <c r="C68" s="28">
        <f>D11</f>
        <v>12</v>
      </c>
      <c r="D68" s="27">
        <f>F11</f>
        <v>61</v>
      </c>
      <c r="E68" s="24">
        <f>H11</f>
        <v>42</v>
      </c>
      <c r="F68" s="26">
        <f>SUM(C68:E68)</f>
        <v>115</v>
      </c>
      <c r="G68" s="37">
        <f>F68/F69</f>
        <v>0.19591141396933562</v>
      </c>
    </row>
    <row r="69" spans="1:7" x14ac:dyDescent="0.3">
      <c r="B69" s="39" t="s">
        <v>76</v>
      </c>
      <c r="C69" s="25">
        <f>SUM(C67:C68)</f>
        <v>55</v>
      </c>
      <c r="D69" s="29">
        <f t="shared" ref="D69" si="7">SUM(D67:D68)</f>
        <v>349</v>
      </c>
      <c r="E69" s="29">
        <f t="shared" ref="E69" si="8">SUM(E67:E68)</f>
        <v>183</v>
      </c>
      <c r="F69" s="29">
        <f>SUM(F67:F68)</f>
        <v>587</v>
      </c>
      <c r="G69" s="40">
        <f>SUM(G67:G68)</f>
        <v>1</v>
      </c>
    </row>
    <row r="70" spans="1:7" x14ac:dyDescent="0.3">
      <c r="B70" s="12"/>
      <c r="C70" s="17"/>
      <c r="D70" s="17"/>
      <c r="E70" s="17"/>
      <c r="F70" s="17"/>
      <c r="G70" s="18"/>
    </row>
    <row r="71" spans="1:7" x14ac:dyDescent="0.3">
      <c r="B71" s="12" t="s">
        <v>81</v>
      </c>
      <c r="C71" s="16"/>
      <c r="D71" s="16"/>
      <c r="E71" s="16"/>
      <c r="F71" s="16"/>
      <c r="G71" s="19"/>
    </row>
    <row r="72" spans="1:7" x14ac:dyDescent="0.3">
      <c r="B72" s="35"/>
      <c r="C72" s="30" t="s">
        <v>38</v>
      </c>
      <c r="D72" s="31" t="s">
        <v>36</v>
      </c>
      <c r="E72" s="30" t="s">
        <v>37</v>
      </c>
      <c r="F72" s="29" t="s">
        <v>76</v>
      </c>
      <c r="G72" s="36" t="s">
        <v>77</v>
      </c>
    </row>
    <row r="73" spans="1:7" x14ac:dyDescent="0.3">
      <c r="B73" s="11" t="s">
        <v>78</v>
      </c>
      <c r="C73" s="32">
        <f>C69*G67</f>
        <v>44.22487223168654</v>
      </c>
      <c r="D73" s="33">
        <f>D69*G67</f>
        <v>280.62691652470187</v>
      </c>
      <c r="E73" s="32">
        <f>E69*G67</f>
        <v>147.14821124361157</v>
      </c>
      <c r="F73" s="26">
        <f>SUM(C73:E73)</f>
        <v>472</v>
      </c>
      <c r="G73" s="37">
        <f>F73/F75</f>
        <v>0.80408858603066435</v>
      </c>
    </row>
    <row r="74" spans="1:7" x14ac:dyDescent="0.3">
      <c r="B74" s="38" t="s">
        <v>79</v>
      </c>
      <c r="C74" s="34">
        <f>C69*G68</f>
        <v>10.775127768313459</v>
      </c>
      <c r="D74" s="33">
        <f>D69*G68</f>
        <v>68.373083475298131</v>
      </c>
      <c r="E74" s="32">
        <f>E69*G68</f>
        <v>35.851788756388416</v>
      </c>
      <c r="F74" s="26">
        <f>SUM(C74:E74)</f>
        <v>115</v>
      </c>
      <c r="G74" s="37">
        <f>F74/F75</f>
        <v>0.19591141396933562</v>
      </c>
    </row>
    <row r="75" spans="1:7" x14ac:dyDescent="0.3">
      <c r="B75" s="39" t="s">
        <v>76</v>
      </c>
      <c r="C75" s="25">
        <f>SUM(C73:C74)</f>
        <v>55</v>
      </c>
      <c r="D75" s="29">
        <f t="shared" ref="D75" si="9">SUM(D73:D74)</f>
        <v>349</v>
      </c>
      <c r="E75" s="29">
        <f t="shared" ref="E75" si="10">SUM(E73:E74)</f>
        <v>183</v>
      </c>
      <c r="F75" s="29">
        <f>SUM(F73:F74)</f>
        <v>587</v>
      </c>
      <c r="G75" s="40">
        <f>SUM(G73:G74)</f>
        <v>1</v>
      </c>
    </row>
    <row r="76" spans="1:7" x14ac:dyDescent="0.3">
      <c r="B76" s="11"/>
      <c r="C76" s="9"/>
      <c r="D76" s="9"/>
      <c r="E76" s="9"/>
      <c r="F76" s="9"/>
      <c r="G76" s="15"/>
    </row>
    <row r="77" spans="1:7" x14ac:dyDescent="0.3">
      <c r="B77" s="12" t="s">
        <v>82</v>
      </c>
      <c r="C77" s="9" t="str">
        <f>IF(B78&lt;D78,$D$27,$D$26)</f>
        <v xml:space="preserve">No difference in performance </v>
      </c>
      <c r="D77" s="9"/>
      <c r="E77" s="9"/>
      <c r="F77" s="9"/>
      <c r="G77" s="15"/>
    </row>
    <row r="78" spans="1:7" ht="15" thickBot="1" x14ac:dyDescent="0.35">
      <c r="B78" s="20">
        <f>CHITEST(C67:E68,C73:E74)</f>
        <v>0.29036881322534386</v>
      </c>
      <c r="C78" s="21" t="str">
        <f>IF(B78&lt;D78,"&lt;","&gt;")</f>
        <v>&gt;</v>
      </c>
      <c r="D78" s="22">
        <v>0.05</v>
      </c>
      <c r="E78" s="22"/>
      <c r="F78" s="22"/>
      <c r="G78" s="23"/>
    </row>
    <row r="79" spans="1:7" ht="15" thickBot="1" x14ac:dyDescent="0.35"/>
    <row r="80" spans="1:7" x14ac:dyDescent="0.3">
      <c r="A80" t="s">
        <v>25</v>
      </c>
      <c r="B80" s="13" t="str">
        <f>B12</f>
        <v>Murray</v>
      </c>
      <c r="C80" s="10"/>
      <c r="D80" s="10"/>
      <c r="E80" s="10"/>
      <c r="F80" s="10"/>
      <c r="G80" s="8"/>
    </row>
    <row r="81" spans="2:7" x14ac:dyDescent="0.3">
      <c r="B81" s="14" t="s">
        <v>80</v>
      </c>
      <c r="C81" s="9"/>
      <c r="D81" s="9"/>
      <c r="E81" s="9"/>
      <c r="F81" s="9"/>
      <c r="G81" s="15"/>
    </row>
    <row r="82" spans="2:7" x14ac:dyDescent="0.3">
      <c r="B82" s="35"/>
      <c r="C82" s="30" t="s">
        <v>38</v>
      </c>
      <c r="D82" s="31" t="s">
        <v>36</v>
      </c>
      <c r="E82" s="30" t="s">
        <v>37</v>
      </c>
      <c r="F82" s="29" t="s">
        <v>76</v>
      </c>
      <c r="G82" s="36" t="s">
        <v>77</v>
      </c>
    </row>
    <row r="83" spans="2:7" x14ac:dyDescent="0.3">
      <c r="B83" s="11" t="s">
        <v>78</v>
      </c>
      <c r="C83" s="24">
        <f>C12</f>
        <v>45</v>
      </c>
      <c r="D83" s="27">
        <f>E12</f>
        <v>243</v>
      </c>
      <c r="E83" s="24">
        <f>G12</f>
        <v>76</v>
      </c>
      <c r="F83" s="26">
        <f>SUM(C83:E83)</f>
        <v>364</v>
      </c>
      <c r="G83" s="37">
        <f>F83/F85</f>
        <v>0.772823779193206</v>
      </c>
    </row>
    <row r="84" spans="2:7" x14ac:dyDescent="0.3">
      <c r="B84" s="38" t="s">
        <v>79</v>
      </c>
      <c r="C84" s="28">
        <f>D12</f>
        <v>11</v>
      </c>
      <c r="D84" s="27">
        <f>F12</f>
        <v>63</v>
      </c>
      <c r="E84" s="24">
        <f>H12</f>
        <v>33</v>
      </c>
      <c r="F84" s="26">
        <f>SUM(C84:E84)</f>
        <v>107</v>
      </c>
      <c r="G84" s="37">
        <f>F84/F85</f>
        <v>0.22717622080679406</v>
      </c>
    </row>
    <row r="85" spans="2:7" x14ac:dyDescent="0.3">
      <c r="B85" s="39" t="s">
        <v>76</v>
      </c>
      <c r="C85" s="25">
        <f>SUM(C83:C84)</f>
        <v>56</v>
      </c>
      <c r="D85" s="29">
        <f t="shared" ref="D85" si="11">SUM(D83:D84)</f>
        <v>306</v>
      </c>
      <c r="E85" s="29">
        <f t="shared" ref="E85" si="12">SUM(E83:E84)</f>
        <v>109</v>
      </c>
      <c r="F85" s="29">
        <f>SUM(F83:F84)</f>
        <v>471</v>
      </c>
      <c r="G85" s="40">
        <f>SUM(G83:G84)</f>
        <v>1</v>
      </c>
    </row>
    <row r="86" spans="2:7" x14ac:dyDescent="0.3">
      <c r="B86" s="12"/>
      <c r="C86" s="17"/>
      <c r="D86" s="17"/>
      <c r="E86" s="17"/>
      <c r="F86" s="17"/>
      <c r="G86" s="18"/>
    </row>
    <row r="87" spans="2:7" x14ac:dyDescent="0.3">
      <c r="B87" s="12" t="s">
        <v>81</v>
      </c>
      <c r="C87" s="16"/>
      <c r="D87" s="16"/>
      <c r="E87" s="16"/>
      <c r="F87" s="16"/>
      <c r="G87" s="19"/>
    </row>
    <row r="88" spans="2:7" x14ac:dyDescent="0.3">
      <c r="B88" s="35"/>
      <c r="C88" s="30" t="s">
        <v>38</v>
      </c>
      <c r="D88" s="31" t="s">
        <v>36</v>
      </c>
      <c r="E88" s="30" t="s">
        <v>37</v>
      </c>
      <c r="F88" s="29" t="s">
        <v>76</v>
      </c>
      <c r="G88" s="36" t="s">
        <v>77</v>
      </c>
    </row>
    <row r="89" spans="2:7" x14ac:dyDescent="0.3">
      <c r="B89" s="11" t="s">
        <v>78</v>
      </c>
      <c r="C89" s="32">
        <f>C85*G83</f>
        <v>43.278131634819538</v>
      </c>
      <c r="D89" s="33">
        <f>D85*G83</f>
        <v>236.48407643312103</v>
      </c>
      <c r="E89" s="32">
        <f>E85*G83</f>
        <v>84.237791932059451</v>
      </c>
      <c r="F89" s="26">
        <f>SUM(C89:E89)</f>
        <v>364</v>
      </c>
      <c r="G89" s="37">
        <f>F89/F91</f>
        <v>0.772823779193206</v>
      </c>
    </row>
    <row r="90" spans="2:7" x14ac:dyDescent="0.3">
      <c r="B90" s="38" t="s">
        <v>79</v>
      </c>
      <c r="C90" s="34">
        <f>C85*G84</f>
        <v>12.721868365180468</v>
      </c>
      <c r="D90" s="33">
        <f>D85*G84</f>
        <v>69.515923566878982</v>
      </c>
      <c r="E90" s="32">
        <f>E85*G84</f>
        <v>24.762208067940552</v>
      </c>
      <c r="F90" s="26">
        <f>SUM(C90:E90)</f>
        <v>107</v>
      </c>
      <c r="G90" s="37">
        <f>F90/F91</f>
        <v>0.22717622080679406</v>
      </c>
    </row>
    <row r="91" spans="2:7" x14ac:dyDescent="0.3">
      <c r="B91" s="39" t="s">
        <v>76</v>
      </c>
      <c r="C91" s="25">
        <f>SUM(C89:C90)</f>
        <v>56.000000000000007</v>
      </c>
      <c r="D91" s="29">
        <f t="shared" ref="D91" si="13">SUM(D89:D90)</f>
        <v>306</v>
      </c>
      <c r="E91" s="29">
        <f t="shared" ref="E91" si="14">SUM(E89:E90)</f>
        <v>109</v>
      </c>
      <c r="F91" s="29">
        <f>SUM(F89:F90)</f>
        <v>471</v>
      </c>
      <c r="G91" s="40">
        <f>SUM(G89:G90)</f>
        <v>1</v>
      </c>
    </row>
    <row r="92" spans="2:7" x14ac:dyDescent="0.3">
      <c r="B92" s="11"/>
      <c r="C92" s="9"/>
      <c r="D92" s="9"/>
      <c r="E92" s="9"/>
      <c r="F92" s="9"/>
      <c r="G92" s="15"/>
    </row>
    <row r="93" spans="2:7" x14ac:dyDescent="0.3">
      <c r="B93" s="12" t="s">
        <v>82</v>
      </c>
      <c r="C93" s="9" t="str">
        <f>IF(B94&lt;D94,$D$27,$D$26)</f>
        <v xml:space="preserve">No difference in performance </v>
      </c>
      <c r="D93" s="9"/>
      <c r="E93" s="9"/>
      <c r="F93" s="9"/>
      <c r="G93" s="15"/>
    </row>
    <row r="94" spans="2:7" ht="15" thickBot="1" x14ac:dyDescent="0.35">
      <c r="B94" s="20">
        <f>CHITEST(C83:E84,C89:E90)</f>
        <v>9.8374156224371137E-2</v>
      </c>
      <c r="C94" s="21" t="str">
        <f>IF(B94&lt;D94,"&lt;","&gt;")</f>
        <v>&gt;</v>
      </c>
      <c r="D94" s="22">
        <v>0.05</v>
      </c>
      <c r="E94" s="22"/>
      <c r="F94" s="22"/>
      <c r="G94" s="23"/>
    </row>
    <row r="96" spans="2:7" x14ac:dyDescent="0.3">
      <c r="C96" s="2" t="s">
        <v>82</v>
      </c>
    </row>
    <row r="97" spans="2:6" x14ac:dyDescent="0.3">
      <c r="B97" t="str">
        <f>B32</f>
        <v>Federer</v>
      </c>
      <c r="C97" s="65">
        <f>B46</f>
        <v>1.51881113952697E-2</v>
      </c>
      <c r="D97" s="66" t="str">
        <f>C46</f>
        <v>&lt;</v>
      </c>
      <c r="E97">
        <f>D46</f>
        <v>0.05</v>
      </c>
      <c r="F97" t="str">
        <f>C45</f>
        <v>There is a difference in performance</v>
      </c>
    </row>
    <row r="98" spans="2:6" x14ac:dyDescent="0.3">
      <c r="B98" t="str">
        <f>B48</f>
        <v>Nadal</v>
      </c>
      <c r="C98" s="65">
        <f>B62</f>
        <v>5.5515570201134286E-7</v>
      </c>
      <c r="D98" s="66" t="str">
        <f>C62</f>
        <v>&lt;</v>
      </c>
      <c r="E98">
        <f>D62</f>
        <v>0.05</v>
      </c>
      <c r="F98" t="str">
        <f>C61</f>
        <v>There is a difference in performance</v>
      </c>
    </row>
    <row r="99" spans="2:6" x14ac:dyDescent="0.3">
      <c r="B99" t="str">
        <f>B64</f>
        <v>Djokovic</v>
      </c>
      <c r="C99" s="65">
        <f>B78</f>
        <v>0.29036881322534386</v>
      </c>
      <c r="D99" s="66" t="str">
        <f>C78</f>
        <v>&gt;</v>
      </c>
      <c r="E99">
        <f>D78</f>
        <v>0.05</v>
      </c>
      <c r="F99" t="str">
        <f>C77</f>
        <v xml:space="preserve">No difference in performance </v>
      </c>
    </row>
    <row r="100" spans="2:6" x14ac:dyDescent="0.3">
      <c r="B100" t="str">
        <f>B80</f>
        <v>Murray</v>
      </c>
      <c r="C100" s="65">
        <f>B94</f>
        <v>9.8374156224371137E-2</v>
      </c>
      <c r="D100" s="66" t="str">
        <f>C94</f>
        <v>&gt;</v>
      </c>
      <c r="E100">
        <f>D94</f>
        <v>0.05</v>
      </c>
      <c r="F100" t="str">
        <f>C93</f>
        <v xml:space="preserve">No difference in performance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7" sqref="G7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bestFit="1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24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358</v>
      </c>
      <c r="D3">
        <v>55</v>
      </c>
      <c r="E3" t="s">
        <v>7</v>
      </c>
      <c r="F3" s="1">
        <v>0.5</v>
      </c>
      <c r="G3" s="1">
        <v>0.5</v>
      </c>
    </row>
    <row r="4" spans="1:7" x14ac:dyDescent="0.3">
      <c r="B4" t="s">
        <v>8</v>
      </c>
      <c r="C4">
        <v>69</v>
      </c>
      <c r="D4">
        <v>6</v>
      </c>
      <c r="E4" t="s">
        <v>7</v>
      </c>
      <c r="F4" s="1">
        <v>0.1</v>
      </c>
      <c r="G4" s="1">
        <v>0.1</v>
      </c>
    </row>
    <row r="5" spans="1:7" x14ac:dyDescent="0.3">
      <c r="B5" t="s">
        <v>9</v>
      </c>
      <c r="C5">
        <v>185</v>
      </c>
      <c r="D5">
        <v>37</v>
      </c>
      <c r="E5" t="s">
        <v>7</v>
      </c>
      <c r="F5" s="1">
        <v>0.27</v>
      </c>
      <c r="G5" s="1">
        <v>0.26</v>
      </c>
    </row>
    <row r="6" spans="1:7" x14ac:dyDescent="0.3">
      <c r="B6" t="s">
        <v>10</v>
      </c>
      <c r="C6">
        <v>94</v>
      </c>
      <c r="D6">
        <v>5</v>
      </c>
      <c r="E6" t="s">
        <v>7</v>
      </c>
      <c r="F6" s="1">
        <v>0.12</v>
      </c>
      <c r="G6" s="1">
        <v>0.14000000000000001</v>
      </c>
    </row>
    <row r="7" spans="1:7" x14ac:dyDescent="0.3">
      <c r="B7" t="s">
        <v>11</v>
      </c>
      <c r="C7">
        <v>15</v>
      </c>
      <c r="D7">
        <v>5</v>
      </c>
      <c r="E7" t="s">
        <v>7</v>
      </c>
      <c r="F7" s="1">
        <v>0.03</v>
      </c>
      <c r="G7" s="1">
        <v>0.03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70</v>
      </c>
      <c r="E10" t="s">
        <v>71</v>
      </c>
      <c r="F10" t="s">
        <v>17</v>
      </c>
    </row>
    <row r="11" spans="1:7" x14ac:dyDescent="0.3">
      <c r="B11" t="s">
        <v>18</v>
      </c>
      <c r="D11" t="s">
        <v>72</v>
      </c>
      <c r="E11" t="s">
        <v>73</v>
      </c>
      <c r="F11" t="s">
        <v>19</v>
      </c>
    </row>
    <row r="13" spans="1:7" x14ac:dyDescent="0.3">
      <c r="B13" t="s">
        <v>20</v>
      </c>
    </row>
    <row r="14" spans="1:7" x14ac:dyDescent="0.3">
      <c r="B14" t="s">
        <v>74</v>
      </c>
    </row>
    <row r="15" spans="1:7" x14ac:dyDescent="0.3">
      <c r="B15" t="s">
        <v>21</v>
      </c>
    </row>
    <row r="16" spans="1:7" x14ac:dyDescent="0.3">
      <c r="B16" t="s">
        <v>75</v>
      </c>
    </row>
    <row r="17" spans="2:2" x14ac:dyDescent="0.3">
      <c r="B1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21" sqref="H21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bestFit="1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28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242</v>
      </c>
      <c r="D3">
        <v>71</v>
      </c>
      <c r="E3" t="s">
        <v>7</v>
      </c>
      <c r="F3" s="1">
        <v>0.44</v>
      </c>
      <c r="G3" s="1">
        <v>0.41</v>
      </c>
    </row>
    <row r="4" spans="1:7" x14ac:dyDescent="0.3">
      <c r="B4" t="s">
        <v>8</v>
      </c>
      <c r="C4">
        <v>12</v>
      </c>
      <c r="D4">
        <v>10</v>
      </c>
      <c r="E4" t="s">
        <v>7</v>
      </c>
      <c r="F4" s="1">
        <v>0.04</v>
      </c>
      <c r="G4" s="1">
        <v>0.03</v>
      </c>
    </row>
    <row r="5" spans="1:7" x14ac:dyDescent="0.3">
      <c r="B5" t="s">
        <v>9</v>
      </c>
      <c r="C5">
        <v>283</v>
      </c>
      <c r="D5">
        <v>26</v>
      </c>
      <c r="E5" t="s">
        <v>7</v>
      </c>
      <c r="F5" s="1">
        <v>0.44</v>
      </c>
      <c r="G5" s="1">
        <v>0.48</v>
      </c>
    </row>
    <row r="6" spans="1:7" x14ac:dyDescent="0.3">
      <c r="B6" t="s">
        <v>10</v>
      </c>
      <c r="C6">
        <v>50</v>
      </c>
      <c r="D6">
        <v>12</v>
      </c>
      <c r="E6" t="s">
        <v>7</v>
      </c>
      <c r="F6" s="1">
        <v>0.09</v>
      </c>
      <c r="G6" s="1">
        <v>0.09</v>
      </c>
    </row>
    <row r="7" spans="1:7" x14ac:dyDescent="0.3">
      <c r="B7" t="s">
        <v>11</v>
      </c>
      <c r="C7">
        <v>9</v>
      </c>
      <c r="D7">
        <v>3</v>
      </c>
      <c r="E7" t="s">
        <v>7</v>
      </c>
      <c r="F7" s="1">
        <v>0.02</v>
      </c>
      <c r="G7" s="1">
        <v>0.02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39</v>
      </c>
      <c r="E10" t="s">
        <v>40</v>
      </c>
      <c r="F10" t="s">
        <v>41</v>
      </c>
    </row>
    <row r="11" spans="1:7" x14ac:dyDescent="0.3">
      <c r="B11" t="s">
        <v>18</v>
      </c>
      <c r="D11" t="s">
        <v>42</v>
      </c>
      <c r="E11" t="s">
        <v>43</v>
      </c>
      <c r="F11" t="s">
        <v>26</v>
      </c>
    </row>
    <row r="13" spans="1:7" x14ac:dyDescent="0.3">
      <c r="B13" t="s">
        <v>27</v>
      </c>
    </row>
    <row r="14" spans="1:7" x14ac:dyDescent="0.3">
      <c r="B14" t="s">
        <v>44</v>
      </c>
    </row>
    <row r="15" spans="1:7" x14ac:dyDescent="0.3">
      <c r="B15" t="s">
        <v>45</v>
      </c>
    </row>
    <row r="16" spans="1:7" x14ac:dyDescent="0.3">
      <c r="B16" t="s">
        <v>46</v>
      </c>
    </row>
    <row r="17" spans="2:2" x14ac:dyDescent="0.3">
      <c r="B17" t="s">
        <v>47</v>
      </c>
    </row>
    <row r="18" spans="2:2" x14ac:dyDescent="0.3">
      <c r="B18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1" sqref="B31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32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250</v>
      </c>
      <c r="D3">
        <v>49</v>
      </c>
      <c r="E3" t="s">
        <v>7</v>
      </c>
      <c r="F3" s="1">
        <v>0.5</v>
      </c>
      <c r="G3" s="1">
        <v>0.52</v>
      </c>
    </row>
    <row r="4" spans="1:7" x14ac:dyDescent="0.3">
      <c r="B4" t="s">
        <v>8</v>
      </c>
      <c r="C4">
        <v>38</v>
      </c>
      <c r="D4">
        <v>12</v>
      </c>
      <c r="E4" t="s">
        <v>7</v>
      </c>
      <c r="F4" s="1">
        <v>0.09</v>
      </c>
      <c r="G4" s="1">
        <v>0.08</v>
      </c>
    </row>
    <row r="5" spans="1:7" x14ac:dyDescent="0.3">
      <c r="B5" t="s">
        <v>9</v>
      </c>
      <c r="C5">
        <v>141</v>
      </c>
      <c r="D5">
        <v>42</v>
      </c>
      <c r="E5" t="s">
        <v>7</v>
      </c>
      <c r="F5" s="1">
        <v>0.31</v>
      </c>
      <c r="G5" s="1">
        <v>0.3</v>
      </c>
    </row>
    <row r="6" spans="1:7" x14ac:dyDescent="0.3">
      <c r="B6" t="s">
        <v>10</v>
      </c>
      <c r="C6">
        <v>43</v>
      </c>
      <c r="D6">
        <v>12</v>
      </c>
      <c r="E6" t="s">
        <v>7</v>
      </c>
      <c r="F6" s="1">
        <v>0.1</v>
      </c>
      <c r="G6" s="1">
        <v>0.09</v>
      </c>
    </row>
    <row r="7" spans="1:7" x14ac:dyDescent="0.3">
      <c r="B7" t="s">
        <v>11</v>
      </c>
      <c r="C7">
        <v>14</v>
      </c>
      <c r="D7">
        <v>7</v>
      </c>
      <c r="E7" t="s">
        <v>7</v>
      </c>
      <c r="F7" s="1">
        <v>0.04</v>
      </c>
      <c r="G7" s="1">
        <v>0.03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49</v>
      </c>
      <c r="E10" t="s">
        <v>50</v>
      </c>
      <c r="F10" t="s">
        <v>30</v>
      </c>
    </row>
    <row r="11" spans="1:7" x14ac:dyDescent="0.3">
      <c r="B11" t="s">
        <v>18</v>
      </c>
      <c r="D11" t="s">
        <v>51</v>
      </c>
      <c r="E11" t="s">
        <v>52</v>
      </c>
      <c r="F11" t="s">
        <v>53</v>
      </c>
    </row>
    <row r="13" spans="1:7" x14ac:dyDescent="0.3">
      <c r="B13" t="s">
        <v>27</v>
      </c>
    </row>
    <row r="14" spans="1:7" x14ac:dyDescent="0.3">
      <c r="B14" t="s">
        <v>91</v>
      </c>
    </row>
    <row r="15" spans="1:7" x14ac:dyDescent="0.3">
      <c r="B15" t="s">
        <v>54</v>
      </c>
    </row>
    <row r="16" spans="1:7" x14ac:dyDescent="0.3">
      <c r="B16" t="s">
        <v>31</v>
      </c>
    </row>
    <row r="17" spans="2:2" x14ac:dyDescent="0.3">
      <c r="B17" t="s">
        <v>55</v>
      </c>
    </row>
    <row r="18" spans="2:2" x14ac:dyDescent="0.3">
      <c r="B1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B23" sqref="B23"/>
    </sheetView>
  </sheetViews>
  <sheetFormatPr defaultRowHeight="14.4" x14ac:dyDescent="0.3"/>
  <cols>
    <col min="1" max="1" width="1.88671875" bestFit="1" customWidth="1"/>
    <col min="2" max="2" width="80.88671875" customWidth="1"/>
    <col min="3" max="3" width="4.33203125" customWidth="1"/>
    <col min="4" max="4" width="9.44140625" bestFit="1" customWidth="1"/>
    <col min="5" max="5" width="16.44140625" bestFit="1" customWidth="1"/>
    <col min="6" max="6" width="12.33203125" bestFit="1" customWidth="1"/>
    <col min="7" max="7" width="10.6640625" bestFit="1" customWidth="1"/>
  </cols>
  <sheetData>
    <row r="1" spans="1:7" x14ac:dyDescent="0.3">
      <c r="A1" t="s">
        <v>25</v>
      </c>
      <c r="B1" s="2" t="s">
        <v>57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B3" t="s">
        <v>6</v>
      </c>
      <c r="C3">
        <v>194</v>
      </c>
      <c r="D3">
        <v>55</v>
      </c>
      <c r="E3" t="s">
        <v>7</v>
      </c>
      <c r="F3" s="1">
        <v>0.51</v>
      </c>
      <c r="G3" s="1">
        <v>0.52</v>
      </c>
    </row>
    <row r="4" spans="1:7" x14ac:dyDescent="0.3">
      <c r="B4" t="s">
        <v>8</v>
      </c>
      <c r="C4">
        <v>49</v>
      </c>
      <c r="D4">
        <v>8</v>
      </c>
      <c r="E4" t="s">
        <v>7</v>
      </c>
      <c r="F4" s="1">
        <v>0.12</v>
      </c>
      <c r="G4" s="1">
        <v>0.14000000000000001</v>
      </c>
    </row>
    <row r="5" spans="1:7" x14ac:dyDescent="0.3">
      <c r="B5" t="s">
        <v>9</v>
      </c>
      <c r="C5">
        <v>76</v>
      </c>
      <c r="D5">
        <v>33</v>
      </c>
      <c r="E5" t="s">
        <v>7</v>
      </c>
      <c r="F5" s="1">
        <v>0.23</v>
      </c>
      <c r="G5" s="1">
        <v>0.21</v>
      </c>
    </row>
    <row r="6" spans="1:7" x14ac:dyDescent="0.3">
      <c r="B6" t="s">
        <v>10</v>
      </c>
      <c r="C6">
        <v>45</v>
      </c>
      <c r="D6">
        <v>11</v>
      </c>
      <c r="E6" t="s">
        <v>7</v>
      </c>
      <c r="F6" s="1">
        <v>0.12</v>
      </c>
      <c r="G6" s="1">
        <v>0.12</v>
      </c>
    </row>
    <row r="7" spans="1:7" x14ac:dyDescent="0.3">
      <c r="B7" t="s">
        <v>11</v>
      </c>
      <c r="C7">
        <v>12</v>
      </c>
      <c r="D7">
        <v>9</v>
      </c>
      <c r="E7" t="s">
        <v>7</v>
      </c>
      <c r="F7" s="1">
        <v>0.05</v>
      </c>
      <c r="G7" s="1">
        <v>0.04</v>
      </c>
    </row>
    <row r="9" spans="1:7" x14ac:dyDescent="0.3">
      <c r="B9" t="s">
        <v>12</v>
      </c>
      <c r="D9" t="s">
        <v>13</v>
      </c>
      <c r="E9" t="s">
        <v>14</v>
      </c>
      <c r="F9" t="s">
        <v>15</v>
      </c>
    </row>
    <row r="10" spans="1:7" x14ac:dyDescent="0.3">
      <c r="B10" t="s">
        <v>16</v>
      </c>
      <c r="D10" t="s">
        <v>58</v>
      </c>
      <c r="E10" t="s">
        <v>59</v>
      </c>
      <c r="F10" t="s">
        <v>60</v>
      </c>
    </row>
    <row r="11" spans="1:7" x14ac:dyDescent="0.3">
      <c r="B11" t="s">
        <v>18</v>
      </c>
      <c r="D11" t="s">
        <v>61</v>
      </c>
      <c r="E11" t="s">
        <v>62</v>
      </c>
      <c r="F11" t="s">
        <v>63</v>
      </c>
    </row>
    <row r="13" spans="1:7" x14ac:dyDescent="0.3">
      <c r="B13" t="s">
        <v>64</v>
      </c>
    </row>
    <row r="14" spans="1:7" x14ac:dyDescent="0.3">
      <c r="B14" t="s">
        <v>92</v>
      </c>
    </row>
    <row r="15" spans="1:7" x14ac:dyDescent="0.3">
      <c r="B15" t="s">
        <v>65</v>
      </c>
    </row>
    <row r="16" spans="1:7" x14ac:dyDescent="0.3">
      <c r="B16" t="s">
        <v>66</v>
      </c>
    </row>
    <row r="17" spans="2:13" x14ac:dyDescent="0.3">
      <c r="B17" t="s">
        <v>67</v>
      </c>
    </row>
    <row r="18" spans="2:13" x14ac:dyDescent="0.3">
      <c r="B18" t="s">
        <v>68</v>
      </c>
    </row>
    <row r="21" spans="2:13" x14ac:dyDescent="0.3">
      <c r="B21" s="3"/>
      <c r="C21" s="3"/>
      <c r="D21" s="3"/>
      <c r="E21" s="3"/>
    </row>
    <row r="25" spans="2:13" x14ac:dyDescent="0.3">
      <c r="E25" s="3"/>
      <c r="F25" s="3"/>
      <c r="G25" s="3"/>
      <c r="H25" s="3"/>
      <c r="I25" s="3"/>
      <c r="J25" s="3"/>
      <c r="K25" s="3"/>
      <c r="L25" s="3"/>
      <c r="M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Exhibit 1</vt:lpstr>
      <vt:lpstr>Sheet1</vt:lpstr>
      <vt:lpstr>Solution</vt:lpstr>
      <vt:lpstr>Federer</vt:lpstr>
      <vt:lpstr>Nadal</vt:lpstr>
      <vt:lpstr>Djokovic</vt:lpstr>
      <vt:lpstr>Murray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Windows User</cp:lastModifiedBy>
  <dcterms:created xsi:type="dcterms:W3CDTF">2013-03-04T15:09:22Z</dcterms:created>
  <dcterms:modified xsi:type="dcterms:W3CDTF">2024-02-12T06:09:54Z</dcterms:modified>
</cp:coreProperties>
</file>